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Rekapitulácia stavby" sheetId="1" r:id="rId1"/>
    <sheet name="SO 01 - Prístrešok" sheetId="2" r:id="rId2"/>
    <sheet name="SO 02 - Spevnené plochy" sheetId="3" r:id="rId3"/>
    <sheet name="SO 03 - Oplotenie" sheetId="4" r:id="rId4"/>
  </sheets>
  <definedNames>
    <definedName name="_xlnm.Print_Titles" localSheetId="0">'Rekapitulácia stavby'!$85:$85</definedName>
    <definedName name="_xlnm.Print_Titles" localSheetId="1">'SO 01 - Prístrešok'!$125:$125</definedName>
    <definedName name="_xlnm.Print_Titles" localSheetId="2">'SO 02 - Spevnené plochy'!$120:$120</definedName>
    <definedName name="_xlnm.Print_Titles" localSheetId="3">'SO 03 - Oplotenie'!$121:$121</definedName>
    <definedName name="_xlnm.Print_Area" localSheetId="0">'Rekapitulácia stavby'!$C$4:$AP$70,'Rekapitulácia stavby'!$C$76:$AP$98</definedName>
    <definedName name="_xlnm.Print_Area" localSheetId="1">'SO 01 - Prístrešok'!$C$4:$Q$70,'SO 01 - Prístrešok'!$C$76:$Q$109,'SO 01 - Prístrešok'!$C$115:$Q$204</definedName>
    <definedName name="_xlnm.Print_Area" localSheetId="2">'SO 02 - Spevnené plochy'!$C$4:$Q$70,'SO 02 - Spevnené plochy'!$C$76:$Q$104,'SO 02 - Spevnené plochy'!$C$110:$Q$159</definedName>
    <definedName name="_xlnm.Print_Area" localSheetId="3">'SO 03 - Oplotenie'!$C$4:$Q$70,'SO 03 - Oplotenie'!$C$76:$Q$105,'SO 03 - Oplotenie'!$C$111:$Q$154</definedName>
  </definedNames>
  <calcPr fullCalcOnLoad="1"/>
</workbook>
</file>

<file path=xl/sharedStrings.xml><?xml version="1.0" encoding="utf-8"?>
<sst xmlns="http://schemas.openxmlformats.org/spreadsheetml/2006/main" count="2222" uniqueCount="486">
  <si>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</si>
  <si>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</si>
  <si>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</si>
  <si>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</si>
  <si>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</si>
  <si>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</si>
  <si>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</si>
  <si>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</si>
  <si>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</si>
  <si>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</si>
  <si>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</si>
  <si>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</si>
  <si>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</si>
  <si>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</si>
  <si>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</si>
  <si>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02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</si>
  <si>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</si>
  <si>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</si>
  <si>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Zberný dvor Dúbrava</t>
  </si>
  <si>
    <t>JKSO:</t>
  </si>
  <si>
    <t/>
  </si>
  <si>
    <t>KS:</t>
  </si>
  <si>
    <t>Miesto:</t>
  </si>
  <si>
    <t xml:space="preserve"> </t>
  </si>
  <si>
    <t>Dátum:</t>
  </si>
  <si>
    <t>11. 3. 2018</t>
  </si>
  <si>
    <t>Objednávateľ:</t>
  </si>
  <si>
    <t>IČO:</t>
  </si>
  <si>
    <t xml:space="preserve">Obec Dúbravy,č.196, 96212 Dúbravy   </t>
  </si>
  <si>
    <t>IČO DPH:</t>
  </si>
  <si>
    <t>Zhotoviteľ:</t>
  </si>
  <si>
    <t>Vyplň údaj</t>
  </si>
  <si>
    <t>Projektant:</t>
  </si>
  <si>
    <t xml:space="preserve">Ing.Stanislava Miková,projekt.pozemných stavieb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</si>
  <si>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</si>
  <si>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</si>
  <si>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</si>
  <si>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</si>
  <si>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</si>
  <si>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</si>
  <si>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</si>
  <si>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</si>
  <si>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</si>
  <si>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</si>
  <si>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</si>
  <si>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</si>
  <si>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</si>
  <si>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</si>
  <si>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</si>
  <si>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</si>
  <si>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</si>
  <si>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</si>
  <si>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</si>
  <si>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</si>
  <si>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</si>
  <si>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</si>
  <si>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</si>
  <si>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</si>
  <si>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</si>
  <si>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</si>
  <si>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</si>
  <si>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</si>
  <si>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</si>
  <si>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</si>
  <si>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</si>
  <si>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</si>
  <si>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</si>
  <si>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</si>
  <si>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</si>
  <si>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</si>
  <si>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</si>
  <si>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</si>
  <si>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</si>
  <si>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</si>
  <si>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</si>
  <si>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</si>
  <si>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</si>
  <si>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</si>
  <si>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</si>
  <si>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</si>
  <si>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{e5faefb2-c149-4685-b2b4-ebc0a104e51a}</t>
  </si>
  <si>
    <t>{00000000-0000-0000-0000-000000000000}</t>
  </si>
  <si>
    <t>/</t>
  </si>
  <si>
    <t>SO 01</t>
  </si>
  <si>
    <t>Prístrešok</t>
  </si>
  <si>
    <t>1</t>
  </si>
  <si>
    <t>{41d21a63-ce72-440b-9cb7-df36cf800cc3}</t>
  </si>
  <si>
    <t>SO 02</t>
  </si>
  <si>
    <t>Spevnené plochy</t>
  </si>
  <si>
    <t>{b91fe78e-b099-4c30-8a3c-3ea38561e2c6}</t>
  </si>
  <si>
    <t>SO 03</t>
  </si>
  <si>
    <t>Oplotenie</t>
  </si>
  <si>
    <t>{2d4d7692-b426-456a-a027-7dfea1b1489c}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</si>
  <si>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</si>
  <si>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</si>
  <si>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</si>
  <si>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</si>
  <si>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</si>
  <si>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</si>
  <si>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</si>
  <si>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</si>
  <si>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</si>
  <si>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</si>
  <si>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</si>
  <si>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</si>
  <si>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</si>
  <si>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</si>
  <si>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</si>
  <si>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</si>
  <si>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 01 - Prístrešok</t>
  </si>
  <si>
    <t>Obec Dúbravy ,č.196, 96212 Dúbravy</t>
  </si>
  <si>
    <t xml:space="preserve">Určený na základe verejného obstarávania 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</si>
  <si>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</si>
  <si>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</si>
  <si>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</si>
  <si>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</si>
  <si>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</si>
  <si>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</si>
  <si>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</si>
  <si>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</si>
  <si>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</si>
  <si>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</si>
  <si>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</si>
  <si>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</si>
  <si>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</si>
  <si>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</si>
  <si>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</si>
  <si>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</si>
  <si>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</si>
  <si>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</si>
  <si>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</si>
  <si>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</si>
  <si>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</si>
  <si>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</si>
  <si>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</si>
  <si>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</si>
  <si>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</si>
  <si>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</si>
  <si>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</si>
  <si>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</si>
  <si>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</si>
  <si>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</si>
  <si>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</si>
  <si>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</si>
  <si>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</si>
  <si>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</si>
  <si>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</si>
  <si>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</si>
  <si>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</si>
  <si>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</si>
  <si>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</si>
  <si>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</si>
  <si>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</si>
  <si>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</si>
  <si>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</si>
  <si>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131201101</t>
  </si>
  <si>
    <t>Výkop nezapaženej jamy v hornine 3, do 100 m3</t>
  </si>
  <si>
    <t>m3</t>
  </si>
  <si>
    <t>4</t>
  </si>
  <si>
    <t>-1050068460</t>
  </si>
  <si>
    <t>0,8*1*1*9</t>
  </si>
  <si>
    <t>VV</t>
  </si>
  <si>
    <t>131201109</t>
  </si>
  <si>
    <t>Hĺbenie nezapažených jám a zárezov. Príplatok za lepivosť horniny 3</t>
  </si>
  <si>
    <t>1173892744</t>
  </si>
  <si>
    <t>3</t>
  </si>
  <si>
    <t>162301102</t>
  </si>
  <si>
    <t xml:space="preserve">Vodorovné premiestnenie výkopku  po spevnenej ceste z horniny tr.1-4,  do 100 m3 na vzdialenosť do 1000 m </t>
  </si>
  <si>
    <t>-1222363249</t>
  </si>
  <si>
    <t>171201201</t>
  </si>
  <si>
    <t>Uloženie sypaniny na skládky do 100 m3</t>
  </si>
  <si>
    <t>-152677479</t>
  </si>
  <si>
    <t>5</t>
  </si>
  <si>
    <t>181101102</t>
  </si>
  <si>
    <t>Úprava pláne v zárezoch v hornine 1-4 so zhutnením</t>
  </si>
  <si>
    <t>m2</t>
  </si>
  <si>
    <t>-252094573</t>
  </si>
  <si>
    <t>13*7</t>
  </si>
  <si>
    <t>6</t>
  </si>
  <si>
    <t>275313611</t>
  </si>
  <si>
    <t>Betón základových pätiek, prostý tr. C 16/20</t>
  </si>
  <si>
    <t>225092277</t>
  </si>
  <si>
    <t>0,5*1*1*9</t>
  </si>
  <si>
    <t>0,5*0,5*0,5*9</t>
  </si>
  <si>
    <t>Súčet</t>
  </si>
  <si>
    <t>7</t>
  </si>
  <si>
    <t>275351217</t>
  </si>
  <si>
    <t>Debnenie stien základových pätiek, zhotovenie-tradičné</t>
  </si>
  <si>
    <t>381910012</t>
  </si>
  <si>
    <t>0,5*0,5*4*9</t>
  </si>
  <si>
    <t>8</t>
  </si>
  <si>
    <t>275351218</t>
  </si>
  <si>
    <t>Debnenie stien základových pätiek, odstránenie-tradičné</t>
  </si>
  <si>
    <t>-1551434411</t>
  </si>
  <si>
    <t>9</t>
  </si>
  <si>
    <t>631315611</t>
  </si>
  <si>
    <t>Mazanina z betónu prostého (m3) tr. C 16/20 hr.nad 120 do 240 mm</t>
  </si>
  <si>
    <t>757825189</t>
  </si>
  <si>
    <t>74,6*0.2</t>
  </si>
  <si>
    <t>10</t>
  </si>
  <si>
    <t>631351101</t>
  </si>
  <si>
    <t>Debnenie stien, rýh a otvorov v podlahách zhotovenie</t>
  </si>
  <si>
    <t>1914863668</t>
  </si>
  <si>
    <t>0.2*(12,25+6,24)*2</t>
  </si>
  <si>
    <t>11</t>
  </si>
  <si>
    <t>631571003</t>
  </si>
  <si>
    <t>Násyp zo štrkopiesku 0-32 (pre spevnenie podkladu)</t>
  </si>
  <si>
    <t>623882353</t>
  </si>
  <si>
    <t>(74,6-9*0,5*0,5)*0.2</t>
  </si>
  <si>
    <t>12</t>
  </si>
  <si>
    <t>917762112</t>
  </si>
  <si>
    <t>Osadenie chodník. obrubníka betónového ležatého do lôžka z betónu prosteho tr. C 16/20 s bočnou oporou</t>
  </si>
  <si>
    <t>m</t>
  </si>
  <si>
    <t>218740902</t>
  </si>
  <si>
    <t>13</t>
  </si>
  <si>
    <t>917862112</t>
  </si>
  <si>
    <t>Osadenie chodník. obrubníka betónového stojatého do lôžka z betónu prosteho tr. C 16/20 s bočnou oporou</t>
  </si>
  <si>
    <t>-1056076161</t>
  </si>
  <si>
    <t>12,25+8,24*2</t>
  </si>
  <si>
    <t>14</t>
  </si>
  <si>
    <t>M</t>
  </si>
  <si>
    <t>5922903030</t>
  </si>
  <si>
    <t>Obrubník betónový rovný 100/20/10 cm, sivá</t>
  </si>
  <si>
    <t>ks</t>
  </si>
  <si>
    <t>2093384110</t>
  </si>
  <si>
    <t>15</t>
  </si>
  <si>
    <t>5922903060</t>
  </si>
  <si>
    <t>Obrubník betónový cestný 100/20/15 cm, sivá</t>
  </si>
  <si>
    <t>-1267788344</t>
  </si>
  <si>
    <t>16</t>
  </si>
  <si>
    <t>919721212</t>
  </si>
  <si>
    <t>Dilatačné škáry vkladané v cementobet. kryte, s vyplnením škár asfaltovou zálievkou, pozdĺžne a priečne</t>
  </si>
  <si>
    <t>1325835794</t>
  </si>
  <si>
    <t>12+4*8,25</t>
  </si>
  <si>
    <t>17</t>
  </si>
  <si>
    <t>953943120</t>
  </si>
  <si>
    <t xml:space="preserve">Osadenie   kotiev, pre montáž stĺpov, do betónu pred zabetónovaním </t>
  </si>
  <si>
    <t>1909316798</t>
  </si>
  <si>
    <t>18</t>
  </si>
  <si>
    <t>5539100012</t>
  </si>
  <si>
    <t>Kotviace prvky pre oceľové stĺpy</t>
  </si>
  <si>
    <t>520777478</t>
  </si>
  <si>
    <t>19</t>
  </si>
  <si>
    <t>998151111</t>
  </si>
  <si>
    <t>Presun hmôt pre obj.zvislá nosná konštrukcia kovová</t>
  </si>
  <si>
    <t>t</t>
  </si>
  <si>
    <t>122923877</t>
  </si>
  <si>
    <t>762332120</t>
  </si>
  <si>
    <t>Montáž viazaných konštrukcií krovov striech z reziva priemernej plochy 120-224 cm2</t>
  </si>
  <si>
    <t>203375954</t>
  </si>
  <si>
    <t>101,40</t>
  </si>
  <si>
    <t>21</t>
  </si>
  <si>
    <t>6051591000</t>
  </si>
  <si>
    <t>Hranol mäkké rezivo - omietané smrekovec akosť I L=400-650cm 120x120,140,180mm</t>
  </si>
  <si>
    <t>32</t>
  </si>
  <si>
    <t>-1650314064</t>
  </si>
  <si>
    <t>0,12*0,14*(101,40)*1.1</t>
  </si>
  <si>
    <t>22</t>
  </si>
  <si>
    <t>762341201</t>
  </si>
  <si>
    <t>Montáž latovania jednoduchých striech pre sklon do 60°</t>
  </si>
  <si>
    <t>1922600678</t>
  </si>
  <si>
    <t>282</t>
  </si>
  <si>
    <t>23</t>
  </si>
  <si>
    <t>6051506900</t>
  </si>
  <si>
    <t>Hranol mäkké rezivo - omietané smrek hranolček 25-100 cm2 mäkké rezivo</t>
  </si>
  <si>
    <t>2058847943</t>
  </si>
  <si>
    <t>282*0.06*0.08*1.1</t>
  </si>
  <si>
    <t>24</t>
  </si>
  <si>
    <t>762395000</t>
  </si>
  <si>
    <t>Spojovacie prostriedky pre viazané konštrukcie krovov, debnenie a laťovanie, nadstrešné konštr., spádové kliny - svorky, dosky, klince, pásová oceľ, vruty</t>
  </si>
  <si>
    <t>115966795</t>
  </si>
  <si>
    <t>2,061+1,489</t>
  </si>
  <si>
    <t>25</t>
  </si>
  <si>
    <t>998762202</t>
  </si>
  <si>
    <t>Presun hmôt pre konštrukcie tesárske v objektoch výšky do 12 m</t>
  </si>
  <si>
    <t>%</t>
  </si>
  <si>
    <t>-588751422</t>
  </si>
  <si>
    <t>26</t>
  </si>
  <si>
    <t>764352427</t>
  </si>
  <si>
    <t>Žľaby z pozinkovaného farbeného PZf plechu, pododkvapové polkruhové r.š. 330 mm, ozn.K1.1</t>
  </si>
  <si>
    <t>-1648451817</t>
  </si>
  <si>
    <t>27</t>
  </si>
  <si>
    <t>764352916</t>
  </si>
  <si>
    <t>Hák polkruhový rš 330 mm  ozn.K1.2</t>
  </si>
  <si>
    <t>393933118</t>
  </si>
  <si>
    <t>28</t>
  </si>
  <si>
    <t>764352917</t>
  </si>
  <si>
    <t>Čelo polkruhové rš 330 mm  ozn.K1.3</t>
  </si>
  <si>
    <t>12154641</t>
  </si>
  <si>
    <t>29</t>
  </si>
  <si>
    <t>764359910</t>
  </si>
  <si>
    <t>Kotlík kónický pre rúry s priemerom do 150 mm ozn.K2.1</t>
  </si>
  <si>
    <t>533971329</t>
  </si>
  <si>
    <t>30</t>
  </si>
  <si>
    <t>764430420</t>
  </si>
  <si>
    <t>Oplechovanie sokla z pozinkovaného farbeného PZf plechu, r.š. 330 mm ozn.K 3</t>
  </si>
  <si>
    <t>-1896001078</t>
  </si>
  <si>
    <t>31</t>
  </si>
  <si>
    <t>764453942</t>
  </si>
  <si>
    <t>Koleno horné dvojité, so stranou 100 mm, ozn.K 2.2</t>
  </si>
  <si>
    <t>66137533</t>
  </si>
  <si>
    <t>764454453</t>
  </si>
  <si>
    <t>Zvodové rúry z pozinkovaného farbeného PZf plechu, kruhové priemer 100 mm, ozn.K 2.3</t>
  </si>
  <si>
    <t>-189300632</t>
  </si>
  <si>
    <t>33</t>
  </si>
  <si>
    <t>764456952</t>
  </si>
  <si>
    <t>Koleno výtokové s vložkou a návalkou, s priemerom 100 mm, ozn. K2.5</t>
  </si>
  <si>
    <t>1768981208</t>
  </si>
  <si>
    <t>34</t>
  </si>
  <si>
    <t>998764201</t>
  </si>
  <si>
    <t>Presun hmôt pre konštrukcie klampiarske v objektoch výšky do 6 m</t>
  </si>
  <si>
    <t>1108442088</t>
  </si>
  <si>
    <t>35</t>
  </si>
  <si>
    <t>767392112</t>
  </si>
  <si>
    <t xml:space="preserve">Montáž krytiny striech plechom tvarovaným </t>
  </si>
  <si>
    <t>-1050873823</t>
  </si>
  <si>
    <t>104</t>
  </si>
  <si>
    <t>36</t>
  </si>
  <si>
    <t>5535039330</t>
  </si>
  <si>
    <t>Trapézový plech TC 45, hr.0,6 mm, zo žiaropozink. plechu s ochranou vrstcou z polysterového laku, farba šedá</t>
  </si>
  <si>
    <t>1783514676</t>
  </si>
  <si>
    <t>37</t>
  </si>
  <si>
    <t>767421111</t>
  </si>
  <si>
    <t xml:space="preserve">Montáž opláštenia na oceľovú konštrukciu </t>
  </si>
  <si>
    <t>-1425447432</t>
  </si>
  <si>
    <t>73,50</t>
  </si>
  <si>
    <t>38</t>
  </si>
  <si>
    <t>-334223957</t>
  </si>
  <si>
    <t>39</t>
  </si>
  <si>
    <t>767995108</t>
  </si>
  <si>
    <t>Montáž ostatných atypických kovových stavebných doplnkových konštrukcií nad 500 kg</t>
  </si>
  <si>
    <t>kg</t>
  </si>
  <si>
    <t>2078431839</t>
  </si>
  <si>
    <t>40</t>
  </si>
  <si>
    <t>5530100</t>
  </si>
  <si>
    <t>Výroba a dodávka oceľovej konštrukcie</t>
  </si>
  <si>
    <t>-659790217</t>
  </si>
  <si>
    <t>41</t>
  </si>
  <si>
    <t>998767201</t>
  </si>
  <si>
    <t>Presun hmôt pre kovové stavebné doplnkové konštrukcie v objektoch výšky do 6 m</t>
  </si>
  <si>
    <t>1611357319</t>
  </si>
  <si>
    <t>42</t>
  </si>
  <si>
    <t>783125130</t>
  </si>
  <si>
    <t>Nátery oceľ.konštr. syntetické ľahkých C alebo veľmi ľahkých CC dvojnásobné - 70μm</t>
  </si>
  <si>
    <t>-1824745321</t>
  </si>
  <si>
    <t>43</t>
  </si>
  <si>
    <t>783125730</t>
  </si>
  <si>
    <t>Nátery oceľ.konštr. syntetické ľahkých C alebo veľmi ľahkých CC základné - 35μm</t>
  </si>
  <si>
    <t>1032173663</t>
  </si>
  <si>
    <t>32*1,965</t>
  </si>
  <si>
    <t>44</t>
  </si>
  <si>
    <t>783782203</t>
  </si>
  <si>
    <t>Nátery tesárskych konštrukcií povrchová impregnácia Bochemitom QB</t>
  </si>
  <si>
    <t>-634209500</t>
  </si>
  <si>
    <t>(0.06+0.08)*2*282</t>
  </si>
  <si>
    <t>(0.12+0.14)*2*101,4</t>
  </si>
  <si>
    <t>VP - Práce naviac</t>
  </si>
  <si>
    <t>PN</t>
  </si>
  <si>
    <t>SO 02 - Spevnené plochy</t>
  </si>
  <si>
    <t>Obec Dúbravy č.196, 96212 Dúbravy</t>
  </si>
  <si>
    <t xml:space="preserve">    5 - Komunikácie</t>
  </si>
  <si>
    <t>121101111</t>
  </si>
  <si>
    <t>Odstránenie ornice s vodor. premiestn. na hromady, so zložením na vzdialenosť do 100 m a do 100m3</t>
  </si>
  <si>
    <t>-1129822037</t>
  </si>
  <si>
    <t>0,25*(477.25+70+24+76.75)</t>
  </si>
  <si>
    <t>180402111</t>
  </si>
  <si>
    <t>Vysiatie poškodeného trávnika parkového</t>
  </si>
  <si>
    <t>-395914269</t>
  </si>
  <si>
    <t>0057211200</t>
  </si>
  <si>
    <t>Trávové semeno - parková zmes</t>
  </si>
  <si>
    <t>-713878962</t>
  </si>
  <si>
    <t>-1951565088</t>
  </si>
  <si>
    <t>(477.25+70+24+76.75)</t>
  </si>
  <si>
    <t>182001111</t>
  </si>
  <si>
    <t>Plošná úprava terénu pri nerovnostiach terénu pred výsadbou trávnika</t>
  </si>
  <si>
    <t>-2130426661</t>
  </si>
  <si>
    <t>183101115</t>
  </si>
  <si>
    <t>Hĺbenie jamky v rovine alebo na svahu do 1:5, objem nad 0,125 do 0,40 m3</t>
  </si>
  <si>
    <t>-1999508967</t>
  </si>
  <si>
    <t>184004213</t>
  </si>
  <si>
    <t>Výsadba stromov výšky 250-600 mm, do jamky priemeru 500 mm, hĺbky 500 mm</t>
  </si>
  <si>
    <t>240435009</t>
  </si>
  <si>
    <t>0266205771</t>
  </si>
  <si>
    <t xml:space="preserve">Ovocná  drevina </t>
  </si>
  <si>
    <t>-570249487</t>
  </si>
  <si>
    <t>289971212</t>
  </si>
  <si>
    <t>Zhotovenie vrstvy z geotextílie na upravenom povrchu sklon do 1 : 5 , šírky nad 3 do 6 m</t>
  </si>
  <si>
    <t>-2101652355</t>
  </si>
  <si>
    <t>70</t>
  </si>
  <si>
    <t>6936651000</t>
  </si>
  <si>
    <t>Geotextília netkaná polypropylénová Tatratex PP 200</t>
  </si>
  <si>
    <t>696909284</t>
  </si>
  <si>
    <t>564261111</t>
  </si>
  <si>
    <t>Podklad alebo podsyp zo štrkopiesku veľ. 0-32 mm s rozprestretím, vlhčením a zhutnením, po zhutnení hr. 200 mm</t>
  </si>
  <si>
    <t>-1671886136</t>
  </si>
  <si>
    <t>564761111</t>
  </si>
  <si>
    <t>Kryt z kameniva hrubého drveného veľ. 16-32 mm s rozprestretím a zhutn.hr. 200 mm</t>
  </si>
  <si>
    <t>2047188210</t>
  </si>
  <si>
    <t>564762111</t>
  </si>
  <si>
    <t>Podklad alebo kryt z kameniva hrubého drveného veľ. 32-63mm(vibr.štrk) po zhut.hr. 200 mm</t>
  </si>
  <si>
    <t>-2004047986</t>
  </si>
  <si>
    <t>564861111</t>
  </si>
  <si>
    <t>Podklad zo štrkodrviny s rozprestretím a zhutnením, po zhutnení hr. 200 mm</t>
  </si>
  <si>
    <t>-870933918</t>
  </si>
  <si>
    <t>24   "asfalt.povrch</t>
  </si>
  <si>
    <t>477,25  "betón.povrch</t>
  </si>
  <si>
    <t>565151111</t>
  </si>
  <si>
    <t>Podklad z obaľovaného kameniva OK II  , po zhutnení hr. 70 mm</t>
  </si>
  <si>
    <t>-272790681</t>
  </si>
  <si>
    <t>567133113</t>
  </si>
  <si>
    <t>Podklad z kameniva spevneného cementom s rozprestretím a zhutnením, CBGM C 5/6, po zhutnení hr. 180 mm</t>
  </si>
  <si>
    <t>-441600686</t>
  </si>
  <si>
    <t>477,25</t>
  </si>
  <si>
    <t>573211111</t>
  </si>
  <si>
    <t>Postrek asfaltový spojovací bez posypu kamenivom z asfaltu cestného v množstve od 0,50 do 0,70 kg/m2</t>
  </si>
  <si>
    <t>-1581801206</t>
  </si>
  <si>
    <t>577144271</t>
  </si>
  <si>
    <t>Asfaltový betón  ABS II  v pruhu š. do 3 m z modifik. asfaltu tr. II, po zhutnení hr. 50 mm</t>
  </si>
  <si>
    <t>-2019228551</t>
  </si>
  <si>
    <t>581140211</t>
  </si>
  <si>
    <t>Kryt cementobetónový cestných komunikácií skupiny CB II pre TDZ II, III a IV, hr. 210 mm</t>
  </si>
  <si>
    <t>832603961</t>
  </si>
  <si>
    <t>919716111</t>
  </si>
  <si>
    <t>Oceľová výstuž cementobet. krytu zo zvar. sietí KARI hmotnosť do 7,5 kg/m2</t>
  </si>
  <si>
    <t>-218854463</t>
  </si>
  <si>
    <t>477,25*0,0075</t>
  </si>
  <si>
    <t>919726222</t>
  </si>
  <si>
    <t>Dilatačné škáry každých 6x6 m ,hlbka 50 mm, vyplnené pružným tmelom</t>
  </si>
  <si>
    <t>2040539796</t>
  </si>
  <si>
    <t>998224111</t>
  </si>
  <si>
    <t>Presun hmôt pre pozemné komunikácie s krytom monolitickým betónovým akejkoľvek dĺžky objektu</t>
  </si>
  <si>
    <t>134256525</t>
  </si>
  <si>
    <t>SO 03 - Oplotenie</t>
  </si>
  <si>
    <t>Obec Dúbrava č.196, 96212 Dúbrava</t>
  </si>
  <si>
    <t xml:space="preserve">    3 - Zvislé a kompletné konštrukcie</t>
  </si>
  <si>
    <t>131211101</t>
  </si>
  <si>
    <t>Hĺbenie jám v  hornine tr.3 súdržných - ručným náradím</t>
  </si>
  <si>
    <t>-1991645127</t>
  </si>
  <si>
    <t>0,3*0,3*0,6*42  "ozn.A</t>
  </si>
  <si>
    <t>0,5*0,5*0,7*2    "ozn.B</t>
  </si>
  <si>
    <t>0,25*0,25*0,35  "ozn.C</t>
  </si>
  <si>
    <t>0,3*0,3*0,45*13   "ozn.D</t>
  </si>
  <si>
    <t>131211119</t>
  </si>
  <si>
    <t>Príplatok za lepivosť pri hĺbení jám ručným náradím v hornine tr. 3</t>
  </si>
  <si>
    <t>281049112</t>
  </si>
  <si>
    <t>162201102</t>
  </si>
  <si>
    <t>Vodorovné premiestnenie výkopku z horniny 1-4 nad 20-50m</t>
  </si>
  <si>
    <t>-255192044</t>
  </si>
  <si>
    <t>171201101</t>
  </si>
  <si>
    <t>Uloženie sypaniny do násypov s rozprestretím sypaniny vo vrstvách a s hrubým urovnaním nezhutnených</t>
  </si>
  <si>
    <t>-1998361361</t>
  </si>
  <si>
    <t>-2112483744</t>
  </si>
  <si>
    <t>3,167*1,15  "15%  pri betonáži priamo do jamiek</t>
  </si>
  <si>
    <t>338171122</t>
  </si>
  <si>
    <t>Osadenie stĺpika oceľového plotového do výšky 2.60m so zabetónovaním</t>
  </si>
  <si>
    <t>494299161</t>
  </si>
  <si>
    <t>42+13</t>
  </si>
  <si>
    <t>5535850020</t>
  </si>
  <si>
    <t>Stĺpik ŠTANDARD ,priemer 48mm, výška:2,50 m, pre osadenie do betónových pätiek</t>
  </si>
  <si>
    <t>-253367293</t>
  </si>
  <si>
    <t>5535851020</t>
  </si>
  <si>
    <t>Vzpera  ŠTANDARD, priemer 48 mm , výška:2,50 m, pre osadenie do betónových pätiek</t>
  </si>
  <si>
    <t>-1476716905</t>
  </si>
  <si>
    <t>Presun hmôt pre obj.8152, 8153,8159,zvislá nosná konštr.z tehál,tvárnic,blokov výšky do 10 m</t>
  </si>
  <si>
    <t>-1247997989</t>
  </si>
  <si>
    <t>767911140</t>
  </si>
  <si>
    <t>Montáž oplotenia strojového pletiva, s výškou nad 2,0 do 4,0 m</t>
  </si>
  <si>
    <t>1431868831</t>
  </si>
  <si>
    <t>5535855118</t>
  </si>
  <si>
    <t>Pletivo 4 -hranné, kosoštvorec, priemer drôtu 2,4 mm výška 200cm, balík 25 m</t>
  </si>
  <si>
    <t>bal</t>
  </si>
  <si>
    <t>-771579444</t>
  </si>
  <si>
    <t>3131105570</t>
  </si>
  <si>
    <t>Viazací drôt Zn hr. 1,6 mm dl. 50 m</t>
  </si>
  <si>
    <t>-2023683515</t>
  </si>
  <si>
    <t>3131105595</t>
  </si>
  <si>
    <t>Šponovací drôt  3,4/52 bm</t>
  </si>
  <si>
    <t>-797941965</t>
  </si>
  <si>
    <t>97,5*3/52</t>
  </si>
  <si>
    <t>767920260</t>
  </si>
  <si>
    <t>Montáž vrát a vrátok k oploteniu osadzovaných na stĺpiky oceľové, s plochou jednotl. nad 10 do 15m2</t>
  </si>
  <si>
    <t>-1298221005</t>
  </si>
  <si>
    <t>5535850065</t>
  </si>
  <si>
    <t>Brána dvojkrídlová 6000x2000, výplň jokel, visiaci zámok</t>
  </si>
  <si>
    <t>-994019283</t>
  </si>
  <si>
    <t>1196355121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</si>
</sst>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%"/>
    <numFmt numFmtId="173" formatCode="dd\.mm\.yyyy"/>
    <numFmt numFmtId="174" formatCode="#,##0.00000"/>
    <numFmt numFmtId="175" formatCode="#,##0.000"/>
  </numFmts>
  <fonts count="99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8"/>
      <name val="Trebuchet MS"/>
      <family val="0"/>
    </font>
    <font>
      <u val="single"/>
      <sz val="11"/>
      <color indexed="12"/>
      <name val="Calibri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i/>
      <sz val="8"/>
      <color indexed="12"/>
      <name val="Trebuchet MS"/>
      <family val="0"/>
    </font>
    <font>
      <sz val="11"/>
      <color indexed="56"/>
      <name val="Trebuchet MS"/>
      <family val="0"/>
    </font>
    <font>
      <b/>
      <sz val="8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sz val="11"/>
      <color rgb="FF003366"/>
      <name val="Trebuchet MS"/>
      <family val="0"/>
    </font>
    <font>
      <b/>
      <sz val="8"/>
      <color rgb="FF969696"/>
      <name val="Trebuchet MS"/>
      <family val="0"/>
    </font>
    <font>
      <sz val="9"/>
      <color rgb="FF000000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79" fillId="33" borderId="0" xfId="0" applyFont="1" applyFill="1" applyAlignment="1">
      <alignment horizontal="left" vertical="center"/>
    </xf>
    <xf numFmtId="0" fontId="80" fillId="33" borderId="0" xfId="36" applyFont="1" applyFill="1" applyAlignment="1">
      <alignment vertical="center"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5" xfId="0" applyBorder="1" applyAlignment="1">
      <alignment/>
    </xf>
    <xf numFmtId="0" fontId="84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6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86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5" borderId="18" xfId="0" applyFill="1" applyBorder="1" applyAlignment="1">
      <alignment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8" fillId="0" borderId="22" xfId="0" applyNumberFormat="1" applyFont="1" applyBorder="1" applyAlignment="1">
      <alignment vertical="center"/>
    </xf>
    <xf numFmtId="4" fontId="88" fillId="0" borderId="0" xfId="0" applyNumberFormat="1" applyFont="1" applyAlignment="1">
      <alignment vertical="center"/>
    </xf>
    <xf numFmtId="174" fontId="88" fillId="0" borderId="0" xfId="0" applyNumberFormat="1" applyFont="1" applyAlignment="1">
      <alignment vertical="center"/>
    </xf>
    <xf numFmtId="4" fontId="88" fillId="0" borderId="2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4" fontId="91" fillId="0" borderId="22" xfId="0" applyNumberFormat="1" applyFont="1" applyBorder="1" applyAlignment="1">
      <alignment vertical="center"/>
    </xf>
    <xf numFmtId="4" fontId="91" fillId="0" borderId="0" xfId="0" applyNumberFormat="1" applyFont="1" applyAlignment="1">
      <alignment vertical="center"/>
    </xf>
    <xf numFmtId="174" fontId="91" fillId="0" borderId="0" xfId="0" applyNumberFormat="1" applyFont="1" applyAlignment="1">
      <alignment vertical="center"/>
    </xf>
    <xf numFmtId="4" fontId="91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1" fillId="0" borderId="24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174" fontId="91" fillId="0" borderId="25" xfId="0" applyNumberFormat="1" applyFont="1" applyBorder="1" applyAlignment="1">
      <alignment vertical="center"/>
    </xf>
    <xf numFmtId="4" fontId="91" fillId="0" borderId="26" xfId="0" applyNumberFormat="1" applyFont="1" applyBorder="1" applyAlignment="1">
      <alignment vertical="center"/>
    </xf>
    <xf numFmtId="172" fontId="86" fillId="23" borderId="19" xfId="0" applyNumberFormat="1" applyFont="1" applyFill="1" applyBorder="1" applyAlignment="1" applyProtection="1">
      <alignment horizontal="center" vertical="center"/>
      <protection locked="0"/>
    </xf>
    <xf numFmtId="0" fontId="86" fillId="23" borderId="20" xfId="0" applyFont="1" applyFill="1" applyBorder="1" applyAlignment="1" applyProtection="1">
      <alignment horizontal="center" vertical="center"/>
      <protection locked="0"/>
    </xf>
    <xf numFmtId="4" fontId="86" fillId="0" borderId="2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72" fontId="86" fillId="23" borderId="22" xfId="0" applyNumberFormat="1" applyFont="1" applyFill="1" applyBorder="1" applyAlignment="1" applyProtection="1">
      <alignment horizontal="center" vertical="center"/>
      <protection locked="0"/>
    </xf>
    <xf numFmtId="0" fontId="86" fillId="23" borderId="0" xfId="0" applyFont="1" applyFill="1" applyAlignment="1" applyProtection="1">
      <alignment horizontal="center" vertical="center"/>
      <protection locked="0"/>
    </xf>
    <xf numFmtId="4" fontId="86" fillId="0" borderId="23" xfId="0" applyNumberFormat="1" applyFont="1" applyBorder="1" applyAlignment="1">
      <alignment vertical="center"/>
    </xf>
    <xf numFmtId="172" fontId="86" fillId="23" borderId="24" xfId="0" applyNumberFormat="1" applyFont="1" applyFill="1" applyBorder="1" applyAlignment="1" applyProtection="1">
      <alignment horizontal="center" vertical="center"/>
      <protection locked="0"/>
    </xf>
    <xf numFmtId="0" fontId="86" fillId="23" borderId="25" xfId="0" applyFont="1" applyFill="1" applyBorder="1" applyAlignment="1" applyProtection="1">
      <alignment horizontal="center" vertical="center"/>
      <protection locked="0"/>
    </xf>
    <xf numFmtId="4" fontId="86" fillId="0" borderId="26" xfId="0" applyNumberFormat="1" applyFont="1" applyBorder="1" applyAlignment="1">
      <alignment vertical="center"/>
    </xf>
    <xf numFmtId="0" fontId="87" fillId="35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2" fillId="0" borderId="0" xfId="0" applyFont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83" fillId="0" borderId="3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86" fillId="0" borderId="23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86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4" fontId="93" fillId="0" borderId="20" xfId="0" applyNumberFormat="1" applyFont="1" applyBorder="1" applyAlignment="1">
      <alignment/>
    </xf>
    <xf numFmtId="174" fontId="93" fillId="0" borderId="21" xfId="0" applyNumberFormat="1" applyFont="1" applyBorder="1" applyAlignment="1">
      <alignment/>
    </xf>
    <xf numFmtId="175" fontId="10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Alignment="1">
      <alignment/>
    </xf>
    <xf numFmtId="0" fontId="73" fillId="0" borderId="0" xfId="0" applyFont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74" fontId="75" fillId="0" borderId="0" xfId="0" applyNumberFormat="1" applyFont="1" applyAlignment="1">
      <alignment/>
    </xf>
    <xf numFmtId="174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175" fontId="75" fillId="0" borderId="0" xfId="0" applyNumberFormat="1" applyFont="1" applyAlignment="1">
      <alignment vertical="center"/>
    </xf>
    <xf numFmtId="0" fontId="74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72" fillId="23" borderId="33" xfId="0" applyFont="1" applyFill="1" applyBorder="1" applyAlignment="1" applyProtection="1">
      <alignment horizontal="left" vertical="center"/>
      <protection locked="0"/>
    </xf>
    <xf numFmtId="174" fontId="72" fillId="0" borderId="0" xfId="0" applyNumberFormat="1" applyFont="1" applyAlignment="1">
      <alignment vertical="center"/>
    </xf>
    <xf numFmtId="174" fontId="72" fillId="0" borderId="23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175" fontId="76" fillId="0" borderId="0" xfId="0" applyNumberFormat="1" applyFont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>
      <alignment vertical="center"/>
    </xf>
    <xf numFmtId="175" fontId="77" fillId="0" borderId="0" xfId="0" applyNumberFormat="1" applyFont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4" fillId="0" borderId="33" xfId="0" applyFont="1" applyBorder="1" applyAlignment="1">
      <alignment horizontal="center" vertical="center"/>
    </xf>
    <xf numFmtId="49" fontId="94" fillId="0" borderId="33" xfId="0" applyNumberFormat="1" applyFont="1" applyBorder="1" applyAlignment="1">
      <alignment horizontal="left" vertical="center" wrapText="1"/>
    </xf>
    <xf numFmtId="0" fontId="9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172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0" fillId="34" borderId="18" xfId="0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173" fontId="2" fillId="0" borderId="0" xfId="0" applyNumberFormat="1" applyFont="1" applyAlignment="1">
      <alignment horizontal="left" vertical="center"/>
    </xf>
    <xf numFmtId="0" fontId="2" fillId="23" borderId="0" xfId="0" applyFont="1" applyFill="1" applyAlignment="1" applyProtection="1">
      <alignment horizontal="left" vertical="center"/>
      <protection locked="0"/>
    </xf>
    <xf numFmtId="0" fontId="0" fillId="35" borderId="0" xfId="0" applyFill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175" fontId="0" fillId="23" borderId="33" xfId="0" applyNumberFormat="1" applyFill="1" applyBorder="1" applyAlignment="1" applyProtection="1">
      <alignment vertical="center"/>
      <protection locked="0"/>
    </xf>
    <xf numFmtId="175" fontId="0" fillId="0" borderId="33" xfId="0" applyNumberForma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5" fontId="94" fillId="0" borderId="33" xfId="0" applyNumberFormat="1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4" fontId="87" fillId="35" borderId="0" xfId="0" applyNumberFormat="1" applyFont="1" applyFill="1" applyAlignment="1">
      <alignment vertical="center"/>
    </xf>
    <xf numFmtId="0" fontId="8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74" fillId="23" borderId="0" xfId="0" applyNumberFormat="1" applyFont="1" applyFill="1" applyAlignment="1" applyProtection="1">
      <alignment vertical="center"/>
      <protection locked="0"/>
    </xf>
    <xf numFmtId="4" fontId="7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72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4" fontId="96" fillId="0" borderId="0" xfId="0" applyNumberFormat="1" applyFont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vertical="center"/>
    </xf>
    <xf numFmtId="0" fontId="74" fillId="23" borderId="0" xfId="0" applyFont="1" applyFill="1" applyAlignment="1" applyProtection="1">
      <alignment horizontal="left" vertical="center"/>
      <protection locked="0"/>
    </xf>
    <xf numFmtId="0" fontId="74" fillId="0" borderId="0" xfId="0" applyFont="1" applyAlignment="1">
      <alignment horizontal="lef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4" fontId="87" fillId="0" borderId="0" xfId="0" applyNumberFormat="1" applyFont="1" applyAlignment="1">
      <alignment horizontal="right"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5" fontId="73" fillId="0" borderId="0" xfId="0" applyNumberFormat="1" applyFont="1" applyAlignment="1">
      <alignment/>
    </xf>
    <xf numFmtId="175" fontId="73" fillId="0" borderId="0" xfId="0" applyNumberFormat="1" applyFont="1" applyAlignment="1">
      <alignment vertical="center"/>
    </xf>
    <xf numFmtId="0" fontId="80" fillId="33" borderId="0" xfId="36" applyFont="1" applyFill="1" applyAlignment="1">
      <alignment horizontal="center" vertical="center"/>
    </xf>
    <xf numFmtId="0" fontId="76" fillId="0" borderId="20" xfId="0" applyFont="1" applyBorder="1" applyAlignment="1">
      <alignment horizontal="left" vertical="center" wrapText="1"/>
    </xf>
    <xf numFmtId="0" fontId="76" fillId="0" borderId="20" xfId="0" applyFont="1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175" fontId="0" fillId="23" borderId="33" xfId="0" applyNumberFormat="1" applyFill="1" applyBorder="1" applyAlignment="1" applyProtection="1">
      <alignment vertical="center"/>
      <protection locked="0"/>
    </xf>
    <xf numFmtId="175" fontId="0" fillId="23" borderId="33" xfId="0" applyNumberFormat="1" applyFill="1" applyBorder="1" applyAlignment="1">
      <alignment vertical="center"/>
    </xf>
    <xf numFmtId="175" fontId="0" fillId="0" borderId="33" xfId="0" applyNumberFormat="1" applyBorder="1" applyAlignment="1">
      <alignment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vertical="center"/>
    </xf>
    <xf numFmtId="175" fontId="87" fillId="0" borderId="20" xfId="0" applyNumberFormat="1" applyFont="1" applyBorder="1" applyAlignment="1">
      <alignment/>
    </xf>
    <xf numFmtId="175" fontId="3" fillId="0" borderId="20" xfId="0" applyNumberFormat="1" applyFont="1" applyBorder="1" applyAlignment="1">
      <alignment vertical="center"/>
    </xf>
    <xf numFmtId="175" fontId="74" fillId="0" borderId="25" xfId="0" applyNumberFormat="1" applyFont="1" applyBorder="1" applyAlignment="1">
      <alignment/>
    </xf>
    <xf numFmtId="175" fontId="74" fillId="0" borderId="25" xfId="0" applyNumberFormat="1" applyFont="1" applyBorder="1" applyAlignment="1">
      <alignment vertical="center"/>
    </xf>
    <xf numFmtId="175" fontId="74" fillId="0" borderId="31" xfId="0" applyNumberFormat="1" applyFont="1" applyBorder="1" applyAlignment="1">
      <alignment/>
    </xf>
    <xf numFmtId="175" fontId="74" fillId="0" borderId="31" xfId="0" applyNumberFormat="1" applyFont="1" applyBorder="1" applyAlignment="1">
      <alignment vertical="center"/>
    </xf>
    <xf numFmtId="175" fontId="73" fillId="0" borderId="20" xfId="0" applyNumberFormat="1" applyFont="1" applyBorder="1" applyAlignment="1">
      <alignment/>
    </xf>
    <xf numFmtId="175" fontId="73" fillId="0" borderId="20" xfId="0" applyNumberFormat="1" applyFont="1" applyBorder="1" applyAlignment="1">
      <alignment vertical="center"/>
    </xf>
    <xf numFmtId="0" fontId="94" fillId="0" borderId="33" xfId="0" applyFont="1" applyBorder="1" applyAlignment="1">
      <alignment horizontal="left" vertical="center" wrapText="1"/>
    </xf>
    <xf numFmtId="175" fontId="94" fillId="23" borderId="33" xfId="0" applyNumberFormat="1" applyFont="1" applyFill="1" applyBorder="1" applyAlignment="1" applyProtection="1">
      <alignment vertical="center"/>
      <protection locked="0"/>
    </xf>
    <xf numFmtId="175" fontId="94" fillId="23" borderId="33" xfId="0" applyNumberFormat="1" applyFont="1" applyFill="1" applyBorder="1" applyAlignment="1">
      <alignment vertical="center"/>
    </xf>
    <xf numFmtId="175" fontId="94" fillId="0" borderId="33" xfId="0" applyNumberFormat="1" applyFont="1" applyBorder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2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4" fontId="92" fillId="0" borderId="0" xfId="0" applyNumberFormat="1" applyFont="1" applyAlignment="1">
      <alignment vertical="center"/>
    </xf>
    <xf numFmtId="4" fontId="98" fillId="0" borderId="0" xfId="0" applyNumberFormat="1" applyFont="1" applyAlignment="1">
      <alignment vertical="center"/>
    </xf>
    <xf numFmtId="4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4" fontId="72" fillId="0" borderId="0" xfId="0" applyNumberFormat="1" applyFont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173" fontId="2" fillId="23" borderId="0" xfId="0" applyNumberFormat="1" applyFont="1" applyFill="1" applyAlignment="1" applyProtection="1">
      <alignment horizontal="left" vertical="center"/>
      <protection locked="0"/>
    </xf>
    <xf numFmtId="0" fontId="2" fillId="23" borderId="0" xfId="0" applyFont="1" applyFill="1" applyAlignment="1" applyProtection="1">
      <alignment horizontal="left" vertical="center"/>
      <protection locked="0"/>
    </xf>
    <xf numFmtId="0" fontId="2" fillId="23" borderId="0" xfId="0" applyFont="1" applyFill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7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R2" s="191" t="s">
        <v>8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9" t="s">
        <v>9</v>
      </c>
      <c r="BT2" s="19" t="s">
        <v>10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2:71" ht="36.75" customHeight="1">
      <c r="B4" s="23"/>
      <c r="C4" s="195" t="s">
        <v>11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4"/>
      <c r="AS4" s="25" t="s">
        <v>12</v>
      </c>
      <c r="BE4" s="26" t="s">
        <v>13</v>
      </c>
      <c r="BS4" s="19" t="s">
        <v>9</v>
      </c>
    </row>
    <row r="5" spans="2:71" ht="14.25" customHeight="1">
      <c r="B5" s="23"/>
      <c r="D5" s="27" t="s">
        <v>14</v>
      </c>
      <c r="K5" s="226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Q5" s="24"/>
      <c r="BE5" s="224" t="s">
        <v>16</v>
      </c>
      <c r="BS5" s="19" t="s">
        <v>9</v>
      </c>
    </row>
    <row r="6" spans="2:71" ht="36.75" customHeight="1">
      <c r="B6" s="23"/>
      <c r="D6" s="28" t="s">
        <v>17</v>
      </c>
      <c r="K6" s="227" t="s">
        <v>18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Q6" s="24"/>
      <c r="BE6" s="225"/>
      <c r="BS6" s="19" t="s">
        <v>9</v>
      </c>
    </row>
    <row r="7" spans="2:71" ht="14.25" customHeight="1">
      <c r="B7" s="23"/>
      <c r="D7" s="177" t="s">
        <v>19</v>
      </c>
      <c r="K7" s="168" t="s">
        <v>20</v>
      </c>
      <c r="AK7" s="177" t="s">
        <v>21</v>
      </c>
      <c r="AN7" s="168" t="s">
        <v>20</v>
      </c>
      <c r="AQ7" s="24"/>
      <c r="BE7" s="225"/>
      <c r="BS7" s="19" t="s">
        <v>9</v>
      </c>
    </row>
    <row r="8" spans="2:71" ht="14.25" customHeight="1">
      <c r="B8" s="23"/>
      <c r="D8" s="177" t="s">
        <v>22</v>
      </c>
      <c r="K8" s="168" t="s">
        <v>23</v>
      </c>
      <c r="AK8" s="177" t="s">
        <v>24</v>
      </c>
      <c r="AN8" s="179" t="s">
        <v>25</v>
      </c>
      <c r="AQ8" s="24"/>
      <c r="BE8" s="225"/>
      <c r="BS8" s="19" t="s">
        <v>9</v>
      </c>
    </row>
    <row r="9" spans="2:71" ht="14.25" customHeight="1">
      <c r="B9" s="23"/>
      <c r="AQ9" s="24"/>
      <c r="BE9" s="225"/>
      <c r="BS9" s="19" t="s">
        <v>9</v>
      </c>
    </row>
    <row r="10" spans="2:71" ht="14.25" customHeight="1">
      <c r="B10" s="23"/>
      <c r="D10" s="177" t="s">
        <v>26</v>
      </c>
      <c r="AK10" s="177" t="s">
        <v>27</v>
      </c>
      <c r="AN10" s="168" t="s">
        <v>20</v>
      </c>
      <c r="AQ10" s="24"/>
      <c r="BE10" s="225"/>
      <c r="BS10" s="19" t="s">
        <v>9</v>
      </c>
    </row>
    <row r="11" spans="2:71" ht="18" customHeight="1">
      <c r="B11" s="23"/>
      <c r="E11" s="168" t="s">
        <v>28</v>
      </c>
      <c r="AK11" s="177" t="s">
        <v>29</v>
      </c>
      <c r="AN11" s="168" t="s">
        <v>20</v>
      </c>
      <c r="AQ11" s="24"/>
      <c r="BE11" s="225"/>
      <c r="BS11" s="19" t="s">
        <v>9</v>
      </c>
    </row>
    <row r="12" spans="2:71" ht="6.75" customHeight="1">
      <c r="B12" s="23"/>
      <c r="AQ12" s="24"/>
      <c r="BE12" s="225"/>
      <c r="BS12" s="19" t="s">
        <v>9</v>
      </c>
    </row>
    <row r="13" spans="2:71" ht="14.25" customHeight="1">
      <c r="B13" s="23"/>
      <c r="D13" s="177" t="s">
        <v>30</v>
      </c>
      <c r="AK13" s="177" t="s">
        <v>27</v>
      </c>
      <c r="AN13" s="169" t="s">
        <v>31</v>
      </c>
      <c r="AQ13" s="24"/>
      <c r="BE13" s="225"/>
      <c r="BS13" s="19" t="s">
        <v>9</v>
      </c>
    </row>
    <row r="14" spans="2:71" ht="12.75">
      <c r="B14" s="23"/>
      <c r="E14" s="228" t="s">
        <v>31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177" t="s">
        <v>29</v>
      </c>
      <c r="AN14" s="169" t="s">
        <v>31</v>
      </c>
      <c r="AQ14" s="24"/>
      <c r="BE14" s="225"/>
      <c r="BS14" s="19" t="s">
        <v>9</v>
      </c>
    </row>
    <row r="15" spans="2:71" ht="6.75" customHeight="1">
      <c r="B15" s="23"/>
      <c r="AQ15" s="24"/>
      <c r="BE15" s="225"/>
      <c r="BS15" s="19" t="s">
        <v>6</v>
      </c>
    </row>
    <row r="16" spans="2:71" ht="14.25" customHeight="1">
      <c r="B16" s="23"/>
      <c r="D16" s="177" t="s">
        <v>32</v>
      </c>
      <c r="AK16" s="177" t="s">
        <v>27</v>
      </c>
      <c r="AN16" s="168" t="s">
        <v>20</v>
      </c>
      <c r="AQ16" s="24"/>
      <c r="BE16" s="225"/>
      <c r="BS16" s="19" t="s">
        <v>6</v>
      </c>
    </row>
    <row r="17" spans="2:71" ht="18" customHeight="1">
      <c r="B17" s="23"/>
      <c r="E17" s="168" t="s">
        <v>33</v>
      </c>
      <c r="AK17" s="177" t="s">
        <v>29</v>
      </c>
      <c r="AN17" s="168" t="s">
        <v>20</v>
      </c>
      <c r="AQ17" s="24"/>
      <c r="BE17" s="225"/>
      <c r="BS17" s="19" t="s">
        <v>34</v>
      </c>
    </row>
    <row r="18" spans="2:71" ht="6.75" customHeight="1">
      <c r="B18" s="23"/>
      <c r="AQ18" s="24"/>
      <c r="BE18" s="225"/>
      <c r="BS18" s="19" t="s">
        <v>35</v>
      </c>
    </row>
    <row r="19" spans="2:71" ht="14.25" customHeight="1">
      <c r="B19" s="23"/>
      <c r="D19" s="177" t="s">
        <v>36</v>
      </c>
      <c r="AK19" s="177" t="s">
        <v>27</v>
      </c>
      <c r="AN19" s="168" t="s">
        <v>20</v>
      </c>
      <c r="AQ19" s="24"/>
      <c r="BE19" s="225"/>
      <c r="BS19" s="19" t="s">
        <v>35</v>
      </c>
    </row>
    <row r="20" spans="2:57" ht="18" customHeight="1">
      <c r="B20" s="23"/>
      <c r="E20" s="168" t="s">
        <v>23</v>
      </c>
      <c r="AK20" s="177" t="s">
        <v>29</v>
      </c>
      <c r="AN20" s="168" t="s">
        <v>20</v>
      </c>
      <c r="AQ20" s="24"/>
      <c r="BE20" s="225"/>
    </row>
    <row r="21" spans="2:57" ht="6.75" customHeight="1">
      <c r="B21" s="23"/>
      <c r="AQ21" s="24"/>
      <c r="BE21" s="225"/>
    </row>
    <row r="22" spans="2:57" ht="12.75">
      <c r="B22" s="23"/>
      <c r="D22" s="177" t="s">
        <v>37</v>
      </c>
      <c r="AQ22" s="24"/>
      <c r="BE22" s="225"/>
    </row>
    <row r="23" spans="2:57" ht="22.5" customHeight="1">
      <c r="B23" s="23"/>
      <c r="E23" s="230" t="s">
        <v>20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Q23" s="24"/>
      <c r="BE23" s="225"/>
    </row>
    <row r="24" spans="2:57" ht="6.75" customHeight="1">
      <c r="B24" s="23"/>
      <c r="AQ24" s="24"/>
      <c r="BE24" s="225"/>
    </row>
    <row r="25" spans="2:57" ht="6.75" customHeight="1">
      <c r="B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Q25" s="24"/>
      <c r="BE25" s="225"/>
    </row>
    <row r="26" spans="2:57" ht="14.25" customHeight="1">
      <c r="B26" s="23"/>
      <c r="D26" s="30" t="s">
        <v>38</v>
      </c>
      <c r="AK26" s="231">
        <f>ROUND(AG87,2)</f>
        <v>0</v>
      </c>
      <c r="AL26" s="192"/>
      <c r="AM26" s="192"/>
      <c r="AN26" s="192"/>
      <c r="AO26" s="192"/>
      <c r="AQ26" s="24"/>
      <c r="BE26" s="225"/>
    </row>
    <row r="27" spans="2:57" ht="14.25" customHeight="1">
      <c r="B27" s="23"/>
      <c r="D27" s="30" t="s">
        <v>39</v>
      </c>
      <c r="AK27" s="231">
        <f>ROUND(AG92,2)</f>
        <v>0</v>
      </c>
      <c r="AL27" s="231"/>
      <c r="AM27" s="231"/>
      <c r="AN27" s="231"/>
      <c r="AO27" s="231"/>
      <c r="AQ27" s="24"/>
      <c r="BE27" s="225"/>
    </row>
    <row r="28" spans="2:57" s="1" customFormat="1" ht="6.75" customHeight="1">
      <c r="B28" s="31"/>
      <c r="AQ28" s="32"/>
      <c r="BE28" s="225"/>
    </row>
    <row r="29" spans="2:57" s="1" customFormat="1" ht="25.5" customHeight="1">
      <c r="B29" s="31"/>
      <c r="D29" s="33" t="s">
        <v>40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232">
        <f>ROUND(AK26+AK27,2)</f>
        <v>0</v>
      </c>
      <c r="AL29" s="233"/>
      <c r="AM29" s="233"/>
      <c r="AN29" s="233"/>
      <c r="AO29" s="233"/>
      <c r="AQ29" s="32"/>
      <c r="BE29" s="225"/>
    </row>
    <row r="30" spans="2:57" s="1" customFormat="1" ht="6.75" customHeight="1">
      <c r="B30" s="31"/>
      <c r="AQ30" s="32"/>
      <c r="BE30" s="225"/>
    </row>
    <row r="31" spans="2:57" s="2" customFormat="1" ht="14.25" customHeight="1">
      <c r="B31" s="34"/>
      <c r="C31" s="172"/>
      <c r="D31" s="174" t="s">
        <v>41</v>
      </c>
      <c r="E31" s="172"/>
      <c r="F31" s="174" t="s">
        <v>42</v>
      </c>
      <c r="G31" s="172"/>
      <c r="H31" s="172"/>
      <c r="I31" s="172"/>
      <c r="J31" s="172"/>
      <c r="K31" s="172"/>
      <c r="L31" s="204">
        <v>0.2</v>
      </c>
      <c r="M31" s="205"/>
      <c r="N31" s="205"/>
      <c r="O31" s="205"/>
      <c r="P31" s="172"/>
      <c r="Q31" s="172"/>
      <c r="R31" s="172"/>
      <c r="S31" s="172"/>
      <c r="T31" s="35" t="s">
        <v>43</v>
      </c>
      <c r="U31" s="172"/>
      <c r="V31" s="172"/>
      <c r="W31" s="206">
        <f>ROUND(AZ87+SUM(CD93:CD97),2)</f>
        <v>0</v>
      </c>
      <c r="X31" s="205"/>
      <c r="Y31" s="205"/>
      <c r="Z31" s="205"/>
      <c r="AA31" s="205"/>
      <c r="AB31" s="205"/>
      <c r="AC31" s="205"/>
      <c r="AD31" s="205"/>
      <c r="AE31" s="205"/>
      <c r="AF31" s="172"/>
      <c r="AG31" s="172"/>
      <c r="AH31" s="172"/>
      <c r="AI31" s="172"/>
      <c r="AJ31" s="172"/>
      <c r="AK31" s="206">
        <f>ROUND(AV87+SUM(BY93:BY97),2)</f>
        <v>0</v>
      </c>
      <c r="AL31" s="205"/>
      <c r="AM31" s="205"/>
      <c r="AN31" s="205"/>
      <c r="AO31" s="205"/>
      <c r="AP31" s="172"/>
      <c r="AQ31" s="36"/>
      <c r="BE31" s="225"/>
    </row>
    <row r="32" spans="2:57" s="2" customFormat="1" ht="14.25" customHeight="1">
      <c r="B32" s="34"/>
      <c r="C32" s="172"/>
      <c r="D32" s="172"/>
      <c r="E32" s="172"/>
      <c r="F32" s="174" t="s">
        <v>44</v>
      </c>
      <c r="G32" s="172"/>
      <c r="H32" s="172"/>
      <c r="I32" s="172"/>
      <c r="J32" s="172"/>
      <c r="K32" s="172"/>
      <c r="L32" s="204">
        <v>0.2</v>
      </c>
      <c r="M32" s="205"/>
      <c r="N32" s="205"/>
      <c r="O32" s="205"/>
      <c r="P32" s="172"/>
      <c r="Q32" s="172"/>
      <c r="R32" s="172"/>
      <c r="S32" s="172"/>
      <c r="T32" s="35" t="s">
        <v>43</v>
      </c>
      <c r="U32" s="172"/>
      <c r="V32" s="172"/>
      <c r="W32" s="206">
        <f>ROUND(BA87+SUM(CE93:CE97),2)</f>
        <v>0</v>
      </c>
      <c r="X32" s="205"/>
      <c r="Y32" s="205"/>
      <c r="Z32" s="205"/>
      <c r="AA32" s="205"/>
      <c r="AB32" s="205"/>
      <c r="AC32" s="205"/>
      <c r="AD32" s="205"/>
      <c r="AE32" s="205"/>
      <c r="AF32" s="172"/>
      <c r="AG32" s="172"/>
      <c r="AH32" s="172"/>
      <c r="AI32" s="172"/>
      <c r="AJ32" s="172"/>
      <c r="AK32" s="206">
        <f>ROUND(AW87+SUM(BZ93:BZ97),2)</f>
        <v>0</v>
      </c>
      <c r="AL32" s="205"/>
      <c r="AM32" s="205"/>
      <c r="AN32" s="205"/>
      <c r="AO32" s="205"/>
      <c r="AP32" s="172"/>
      <c r="AQ32" s="36"/>
      <c r="BE32" s="225"/>
    </row>
    <row r="33" spans="2:57" s="2" customFormat="1" ht="14.25" customHeight="1" hidden="1">
      <c r="B33" s="34"/>
      <c r="C33" s="172"/>
      <c r="D33" s="172"/>
      <c r="E33" s="172"/>
      <c r="F33" s="174" t="s">
        <v>45</v>
      </c>
      <c r="G33" s="172"/>
      <c r="H33" s="172"/>
      <c r="I33" s="172"/>
      <c r="J33" s="172"/>
      <c r="K33" s="172"/>
      <c r="L33" s="204">
        <v>0.2</v>
      </c>
      <c r="M33" s="205"/>
      <c r="N33" s="205"/>
      <c r="O33" s="205"/>
      <c r="P33" s="172"/>
      <c r="Q33" s="172"/>
      <c r="R33" s="172"/>
      <c r="S33" s="172"/>
      <c r="T33" s="35" t="s">
        <v>43</v>
      </c>
      <c r="U33" s="172"/>
      <c r="V33" s="172"/>
      <c r="W33" s="206">
        <f>ROUND(BB87+SUM(CF93:CF97),2)</f>
        <v>0</v>
      </c>
      <c r="X33" s="205"/>
      <c r="Y33" s="205"/>
      <c r="Z33" s="205"/>
      <c r="AA33" s="205"/>
      <c r="AB33" s="205"/>
      <c r="AC33" s="205"/>
      <c r="AD33" s="205"/>
      <c r="AE33" s="205"/>
      <c r="AF33" s="172"/>
      <c r="AG33" s="172"/>
      <c r="AH33" s="172"/>
      <c r="AI33" s="172"/>
      <c r="AJ33" s="172"/>
      <c r="AK33" s="206">
        <v>0</v>
      </c>
      <c r="AL33" s="205"/>
      <c r="AM33" s="205"/>
      <c r="AN33" s="205"/>
      <c r="AO33" s="205"/>
      <c r="AP33" s="172"/>
      <c r="AQ33" s="36"/>
      <c r="BE33" s="225"/>
    </row>
    <row r="34" spans="2:57" s="2" customFormat="1" ht="14.25" customHeight="1" hidden="1">
      <c r="B34" s="34"/>
      <c r="C34" s="172"/>
      <c r="D34" s="172"/>
      <c r="E34" s="172"/>
      <c r="F34" s="174" t="s">
        <v>46</v>
      </c>
      <c r="G34" s="172"/>
      <c r="H34" s="172"/>
      <c r="I34" s="172"/>
      <c r="J34" s="172"/>
      <c r="K34" s="172"/>
      <c r="L34" s="204">
        <v>0.2</v>
      </c>
      <c r="M34" s="205"/>
      <c r="N34" s="205"/>
      <c r="O34" s="205"/>
      <c r="P34" s="172"/>
      <c r="Q34" s="172"/>
      <c r="R34" s="172"/>
      <c r="S34" s="172"/>
      <c r="T34" s="35" t="s">
        <v>43</v>
      </c>
      <c r="U34" s="172"/>
      <c r="V34" s="172"/>
      <c r="W34" s="206">
        <f>ROUND(BC87+SUM(CG93:CG97),2)</f>
        <v>0</v>
      </c>
      <c r="X34" s="205"/>
      <c r="Y34" s="205"/>
      <c r="Z34" s="205"/>
      <c r="AA34" s="205"/>
      <c r="AB34" s="205"/>
      <c r="AC34" s="205"/>
      <c r="AD34" s="205"/>
      <c r="AE34" s="205"/>
      <c r="AF34" s="172"/>
      <c r="AG34" s="172"/>
      <c r="AH34" s="172"/>
      <c r="AI34" s="172"/>
      <c r="AJ34" s="172"/>
      <c r="AK34" s="206">
        <v>0</v>
      </c>
      <c r="AL34" s="205"/>
      <c r="AM34" s="205"/>
      <c r="AN34" s="205"/>
      <c r="AO34" s="205"/>
      <c r="AP34" s="172"/>
      <c r="AQ34" s="36"/>
      <c r="BE34" s="225"/>
    </row>
    <row r="35" spans="2:43" s="2" customFormat="1" ht="14.25" customHeight="1" hidden="1">
      <c r="B35" s="34"/>
      <c r="C35" s="172"/>
      <c r="D35" s="172"/>
      <c r="E35" s="172"/>
      <c r="F35" s="174" t="s">
        <v>47</v>
      </c>
      <c r="G35" s="172"/>
      <c r="H35" s="172"/>
      <c r="I35" s="172"/>
      <c r="J35" s="172"/>
      <c r="K35" s="172"/>
      <c r="L35" s="204">
        <v>0</v>
      </c>
      <c r="M35" s="205"/>
      <c r="N35" s="205"/>
      <c r="O35" s="205"/>
      <c r="P35" s="172"/>
      <c r="Q35" s="172"/>
      <c r="R35" s="172"/>
      <c r="S35" s="172"/>
      <c r="T35" s="35" t="s">
        <v>43</v>
      </c>
      <c r="U35" s="172"/>
      <c r="V35" s="172"/>
      <c r="W35" s="206">
        <f>ROUND(BD87+SUM(CH93:CH97),2)</f>
        <v>0</v>
      </c>
      <c r="X35" s="205"/>
      <c r="Y35" s="205"/>
      <c r="Z35" s="205"/>
      <c r="AA35" s="205"/>
      <c r="AB35" s="205"/>
      <c r="AC35" s="205"/>
      <c r="AD35" s="205"/>
      <c r="AE35" s="205"/>
      <c r="AF35" s="172"/>
      <c r="AG35" s="172"/>
      <c r="AH35" s="172"/>
      <c r="AI35" s="172"/>
      <c r="AJ35" s="172"/>
      <c r="AK35" s="206">
        <v>0</v>
      </c>
      <c r="AL35" s="205"/>
      <c r="AM35" s="205"/>
      <c r="AN35" s="205"/>
      <c r="AO35" s="205"/>
      <c r="AP35" s="172"/>
      <c r="AQ35" s="36"/>
    </row>
    <row r="36" spans="2:43" s="1" customFormat="1" ht="6.75" customHeight="1">
      <c r="B36" s="31"/>
      <c r="AQ36" s="32"/>
    </row>
    <row r="37" spans="2:43" s="1" customFormat="1" ht="25.5" customHeight="1">
      <c r="B37" s="31"/>
      <c r="C37" s="37"/>
      <c r="D37" s="38" t="s">
        <v>48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39" t="s">
        <v>49</v>
      </c>
      <c r="U37" s="173"/>
      <c r="V37" s="173"/>
      <c r="W37" s="173"/>
      <c r="X37" s="207" t="s">
        <v>50</v>
      </c>
      <c r="Y37" s="208"/>
      <c r="Z37" s="208"/>
      <c r="AA37" s="208"/>
      <c r="AB37" s="208"/>
      <c r="AC37" s="173"/>
      <c r="AD37" s="173"/>
      <c r="AE37" s="173"/>
      <c r="AF37" s="173"/>
      <c r="AG37" s="173"/>
      <c r="AH37" s="173"/>
      <c r="AI37" s="173"/>
      <c r="AJ37" s="173"/>
      <c r="AK37" s="220">
        <f>SUM(AK29:AK35)</f>
        <v>0</v>
      </c>
      <c r="AL37" s="208"/>
      <c r="AM37" s="208"/>
      <c r="AN37" s="208"/>
      <c r="AO37" s="221"/>
      <c r="AP37" s="37"/>
      <c r="AQ37" s="32"/>
    </row>
    <row r="38" spans="2:43" s="1" customFormat="1" ht="14.25" customHeight="1">
      <c r="B38" s="31"/>
      <c r="AQ38" s="32"/>
    </row>
    <row r="39" spans="2:43" ht="12">
      <c r="B39" s="23"/>
      <c r="AQ39" s="24"/>
    </row>
    <row r="40" spans="2:43" ht="12">
      <c r="B40" s="23"/>
      <c r="AQ40" s="24"/>
    </row>
    <row r="41" spans="2:43" ht="12">
      <c r="B41" s="23"/>
      <c r="AQ41" s="24"/>
    </row>
    <row r="42" spans="2:43" ht="12">
      <c r="B42" s="23"/>
      <c r="AQ42" s="24"/>
    </row>
    <row r="43" spans="2:43" ht="12">
      <c r="B43" s="23"/>
      <c r="AQ43" s="24"/>
    </row>
    <row r="44" spans="2:43" ht="12">
      <c r="B44" s="23"/>
      <c r="AQ44" s="24"/>
    </row>
    <row r="45" spans="2:43" ht="12">
      <c r="B45" s="23"/>
      <c r="AQ45" s="24"/>
    </row>
    <row r="46" spans="2:43" ht="12">
      <c r="B46" s="23"/>
      <c r="AQ46" s="24"/>
    </row>
    <row r="47" spans="2:43" ht="12">
      <c r="B47" s="23"/>
      <c r="AQ47" s="24"/>
    </row>
    <row r="48" spans="2:43" ht="12">
      <c r="B48" s="23"/>
      <c r="AQ48" s="24"/>
    </row>
    <row r="49" spans="2:43" s="1" customFormat="1" ht="14.25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C49" s="40" t="s">
        <v>52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Q49" s="32"/>
    </row>
    <row r="50" spans="2:43" ht="12">
      <c r="B50" s="23"/>
      <c r="D50" s="43"/>
      <c r="Z50" s="44"/>
      <c r="AC50" s="43"/>
      <c r="AO50" s="44"/>
      <c r="AQ50" s="24"/>
    </row>
    <row r="51" spans="2:43" ht="12">
      <c r="B51" s="23"/>
      <c r="D51" s="43"/>
      <c r="Z51" s="44"/>
      <c r="AC51" s="43"/>
      <c r="AO51" s="44"/>
      <c r="AQ51" s="24"/>
    </row>
    <row r="52" spans="2:43" ht="12">
      <c r="B52" s="23"/>
      <c r="D52" s="43"/>
      <c r="Z52" s="44"/>
      <c r="AC52" s="43"/>
      <c r="AO52" s="44"/>
      <c r="AQ52" s="24"/>
    </row>
    <row r="53" spans="2:43" ht="12">
      <c r="B53" s="23"/>
      <c r="D53" s="43"/>
      <c r="Z53" s="44"/>
      <c r="AC53" s="43"/>
      <c r="AO53" s="44"/>
      <c r="AQ53" s="24"/>
    </row>
    <row r="54" spans="2:43" ht="12">
      <c r="B54" s="23"/>
      <c r="D54" s="43"/>
      <c r="Z54" s="44"/>
      <c r="AC54" s="43"/>
      <c r="AO54" s="44"/>
      <c r="AQ54" s="24"/>
    </row>
    <row r="55" spans="2:43" ht="12">
      <c r="B55" s="23"/>
      <c r="D55" s="43"/>
      <c r="Z55" s="44"/>
      <c r="AC55" s="43"/>
      <c r="AO55" s="44"/>
      <c r="AQ55" s="24"/>
    </row>
    <row r="56" spans="2:43" ht="12">
      <c r="B56" s="23"/>
      <c r="D56" s="43"/>
      <c r="Z56" s="44"/>
      <c r="AC56" s="43"/>
      <c r="AO56" s="44"/>
      <c r="AQ56" s="24"/>
    </row>
    <row r="57" spans="2:43" ht="12">
      <c r="B57" s="23"/>
      <c r="D57" s="43"/>
      <c r="Z57" s="44"/>
      <c r="AC57" s="43"/>
      <c r="AO57" s="44"/>
      <c r="AQ57" s="24"/>
    </row>
    <row r="58" spans="2:43" s="1" customFormat="1" ht="14.25">
      <c r="B58" s="31"/>
      <c r="D58" s="45" t="s">
        <v>53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54</v>
      </c>
      <c r="S58" s="46"/>
      <c r="T58" s="46"/>
      <c r="U58" s="46"/>
      <c r="V58" s="46"/>
      <c r="W58" s="46"/>
      <c r="X58" s="46"/>
      <c r="Y58" s="46"/>
      <c r="Z58" s="48"/>
      <c r="AC58" s="45" t="s">
        <v>53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7" t="s">
        <v>54</v>
      </c>
      <c r="AN58" s="46"/>
      <c r="AO58" s="48"/>
      <c r="AQ58" s="32"/>
    </row>
    <row r="59" spans="2:43" ht="12">
      <c r="B59" s="23"/>
      <c r="AQ59" s="24"/>
    </row>
    <row r="60" spans="2:43" s="1" customFormat="1" ht="14.25">
      <c r="B60" s="31"/>
      <c r="D60" s="40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C60" s="40" t="s">
        <v>56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Q60" s="32"/>
    </row>
    <row r="61" spans="2:43" ht="12">
      <c r="B61" s="23"/>
      <c r="D61" s="43"/>
      <c r="Z61" s="44"/>
      <c r="AC61" s="43"/>
      <c r="AO61" s="44"/>
      <c r="AQ61" s="24"/>
    </row>
    <row r="62" spans="2:43" ht="12">
      <c r="B62" s="23"/>
      <c r="D62" s="43"/>
      <c r="Z62" s="44"/>
      <c r="AC62" s="43"/>
      <c r="AO62" s="44"/>
      <c r="AQ62" s="24"/>
    </row>
    <row r="63" spans="2:43" ht="12">
      <c r="B63" s="23"/>
      <c r="D63" s="43"/>
      <c r="Z63" s="44"/>
      <c r="AC63" s="43"/>
      <c r="AO63" s="44"/>
      <c r="AQ63" s="24"/>
    </row>
    <row r="64" spans="2:43" ht="12">
      <c r="B64" s="23"/>
      <c r="D64" s="43"/>
      <c r="Z64" s="44"/>
      <c r="AC64" s="43"/>
      <c r="AO64" s="44"/>
      <c r="AQ64" s="24"/>
    </row>
    <row r="65" spans="2:43" ht="12">
      <c r="B65" s="23"/>
      <c r="D65" s="43"/>
      <c r="Z65" s="44"/>
      <c r="AC65" s="43"/>
      <c r="AO65" s="44"/>
      <c r="AQ65" s="24"/>
    </row>
    <row r="66" spans="2:43" ht="12">
      <c r="B66" s="23"/>
      <c r="D66" s="43"/>
      <c r="Z66" s="44"/>
      <c r="AC66" s="43"/>
      <c r="AO66" s="44"/>
      <c r="AQ66" s="24"/>
    </row>
    <row r="67" spans="2:43" ht="12">
      <c r="B67" s="23"/>
      <c r="D67" s="43"/>
      <c r="Z67" s="44"/>
      <c r="AC67" s="43"/>
      <c r="AO67" s="44"/>
      <c r="AQ67" s="24"/>
    </row>
    <row r="68" spans="2:43" ht="12">
      <c r="B68" s="23"/>
      <c r="D68" s="43"/>
      <c r="Z68" s="44"/>
      <c r="AC68" s="43"/>
      <c r="AO68" s="44"/>
      <c r="AQ68" s="24"/>
    </row>
    <row r="69" spans="2:43" s="1" customFormat="1" ht="14.25">
      <c r="B69" s="31"/>
      <c r="D69" s="45" t="s">
        <v>53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 t="s">
        <v>54</v>
      </c>
      <c r="S69" s="46"/>
      <c r="T69" s="46"/>
      <c r="U69" s="46"/>
      <c r="V69" s="46"/>
      <c r="W69" s="46"/>
      <c r="X69" s="46"/>
      <c r="Y69" s="46"/>
      <c r="Z69" s="48"/>
      <c r="AC69" s="45" t="s">
        <v>53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7" t="s">
        <v>54</v>
      </c>
      <c r="AN69" s="46"/>
      <c r="AO69" s="48"/>
      <c r="AQ69" s="32"/>
    </row>
    <row r="70" spans="2:43" s="1" customFormat="1" ht="6.75" customHeight="1">
      <c r="B70" s="31"/>
      <c r="AQ70" s="32"/>
    </row>
    <row r="71" spans="2:43" s="1" customFormat="1" ht="6.7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/>
    </row>
    <row r="75" spans="2:43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</row>
    <row r="76" spans="2:43" s="1" customFormat="1" ht="36.75" customHeight="1">
      <c r="B76" s="31"/>
      <c r="C76" s="195" t="s">
        <v>57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2"/>
    </row>
    <row r="77" spans="2:43" s="3" customFormat="1" ht="14.25" customHeight="1">
      <c r="B77" s="55"/>
      <c r="C77" s="177" t="s">
        <v>14</v>
      </c>
      <c r="L77" s="3" t="str">
        <f>K5</f>
        <v>02</v>
      </c>
      <c r="AQ77" s="56"/>
    </row>
    <row r="78" spans="2:43" s="4" customFormat="1" ht="36.75" customHeight="1">
      <c r="B78" s="57"/>
      <c r="C78" s="58" t="s">
        <v>17</v>
      </c>
      <c r="L78" s="197" t="str">
        <f>K6</f>
        <v>Zberný dvor Dúbrava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Q78" s="59"/>
    </row>
    <row r="79" spans="2:43" s="1" customFormat="1" ht="6.75" customHeight="1">
      <c r="B79" s="31"/>
      <c r="AQ79" s="32"/>
    </row>
    <row r="80" spans="2:43" s="1" customFormat="1" ht="12.75">
      <c r="B80" s="31"/>
      <c r="C80" s="177" t="s">
        <v>22</v>
      </c>
      <c r="L80" s="60" t="str">
        <f>IF(K8="","",K8)</f>
        <v> </v>
      </c>
      <c r="AI80" s="177" t="s">
        <v>24</v>
      </c>
      <c r="AM80" s="178" t="str">
        <f>IF(AN8="","",AN8)</f>
        <v>11. 3. 2018</v>
      </c>
      <c r="AQ80" s="32"/>
    </row>
    <row r="81" spans="2:43" s="1" customFormat="1" ht="6.75" customHeight="1">
      <c r="B81" s="31"/>
      <c r="AQ81" s="32"/>
    </row>
    <row r="82" spans="2:56" s="1" customFormat="1" ht="12.75">
      <c r="B82" s="31"/>
      <c r="C82" s="177" t="s">
        <v>26</v>
      </c>
      <c r="L82" s="3" t="str">
        <f>IF(E11="","",E11)</f>
        <v>Obec Dúbravy,č.196, 96212 Dúbravy   </v>
      </c>
      <c r="AI82" s="177" t="s">
        <v>32</v>
      </c>
      <c r="AM82" s="199" t="str">
        <f>IF(E17="","",E17)</f>
        <v>Ing.Stanislava Miková,projekt.pozemných stavieb </v>
      </c>
      <c r="AN82" s="199"/>
      <c r="AO82" s="199"/>
      <c r="AP82" s="199"/>
      <c r="AQ82" s="32"/>
      <c r="AS82" s="200" t="s">
        <v>58</v>
      </c>
      <c r="AT82" s="201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1" customFormat="1" ht="12.75">
      <c r="B83" s="31"/>
      <c r="C83" s="177" t="s">
        <v>30</v>
      </c>
      <c r="L83" s="3">
        <f>IF(E14="Vyplň údaj","",E14)</f>
      </c>
      <c r="AI83" s="177" t="s">
        <v>36</v>
      </c>
      <c r="AM83" s="199" t="str">
        <f>IF(E20="","",E20)</f>
        <v> </v>
      </c>
      <c r="AN83" s="199"/>
      <c r="AO83" s="199"/>
      <c r="AP83" s="199"/>
      <c r="AQ83" s="32"/>
      <c r="AS83" s="202"/>
      <c r="AT83" s="203"/>
      <c r="BD83" s="63"/>
    </row>
    <row r="84" spans="2:56" s="1" customFormat="1" ht="10.5" customHeight="1">
      <c r="B84" s="31"/>
      <c r="AQ84" s="32"/>
      <c r="AS84" s="202"/>
      <c r="AT84" s="203"/>
      <c r="BD84" s="64"/>
    </row>
    <row r="85" spans="2:56" s="1" customFormat="1" ht="29.25" customHeight="1">
      <c r="B85" s="31"/>
      <c r="C85" s="215" t="s">
        <v>59</v>
      </c>
      <c r="D85" s="216"/>
      <c r="E85" s="216"/>
      <c r="F85" s="216"/>
      <c r="G85" s="216"/>
      <c r="H85" s="65"/>
      <c r="I85" s="217" t="s">
        <v>60</v>
      </c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7" t="s">
        <v>61</v>
      </c>
      <c r="AH85" s="216"/>
      <c r="AI85" s="216"/>
      <c r="AJ85" s="216"/>
      <c r="AK85" s="216"/>
      <c r="AL85" s="216"/>
      <c r="AM85" s="216"/>
      <c r="AN85" s="217" t="s">
        <v>62</v>
      </c>
      <c r="AO85" s="216"/>
      <c r="AP85" s="218"/>
      <c r="AQ85" s="32"/>
      <c r="AS85" s="66" t="s">
        <v>63</v>
      </c>
      <c r="AT85" s="67" t="s">
        <v>64</v>
      </c>
      <c r="AU85" s="67" t="s">
        <v>65</v>
      </c>
      <c r="AV85" s="67" t="s">
        <v>66</v>
      </c>
      <c r="AW85" s="67" t="s">
        <v>67</v>
      </c>
      <c r="AX85" s="67" t="s">
        <v>68</v>
      </c>
      <c r="AY85" s="67" t="s">
        <v>69</v>
      </c>
      <c r="AZ85" s="67" t="s">
        <v>70</v>
      </c>
      <c r="BA85" s="67" t="s">
        <v>71</v>
      </c>
      <c r="BB85" s="67" t="s">
        <v>72</v>
      </c>
      <c r="BC85" s="67" t="s">
        <v>73</v>
      </c>
      <c r="BD85" s="68" t="s">
        <v>74</v>
      </c>
    </row>
    <row r="86" spans="2:56" s="1" customFormat="1" ht="10.5" customHeight="1">
      <c r="B86" s="31"/>
      <c r="AQ86" s="32"/>
      <c r="AS86" s="69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2"/>
    </row>
    <row r="87" spans="2:76" s="4" customFormat="1" ht="32.25" customHeight="1">
      <c r="B87" s="57"/>
      <c r="C87" s="70" t="s">
        <v>75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19">
        <f>ROUND(SUM(AG88:AG90),2)</f>
        <v>0</v>
      </c>
      <c r="AH87" s="219"/>
      <c r="AI87" s="219"/>
      <c r="AJ87" s="219"/>
      <c r="AK87" s="219"/>
      <c r="AL87" s="219"/>
      <c r="AM87" s="219"/>
      <c r="AN87" s="214">
        <f>SUM(AG87,AT87)</f>
        <v>0</v>
      </c>
      <c r="AO87" s="214"/>
      <c r="AP87" s="214"/>
      <c r="AQ87" s="59"/>
      <c r="AS87" s="72">
        <f>ROUND(SUM(AS88:AS90),2)</f>
        <v>0</v>
      </c>
      <c r="AT87" s="73">
        <f>ROUND(SUM(AV87:AW87),2)</f>
        <v>0</v>
      </c>
      <c r="AU87" s="74">
        <f>ROUND(SUM(AU88:AU90),5)</f>
        <v>0</v>
      </c>
      <c r="AV87" s="73">
        <f>ROUND(AZ87*L31,2)</f>
        <v>0</v>
      </c>
      <c r="AW87" s="73">
        <f>ROUND(BA87*L32,2)</f>
        <v>0</v>
      </c>
      <c r="AX87" s="73">
        <f>ROUND(BB87*L31,2)</f>
        <v>0</v>
      </c>
      <c r="AY87" s="73">
        <f>ROUND(BC87*L32,2)</f>
        <v>0</v>
      </c>
      <c r="AZ87" s="73">
        <f>ROUND(SUM(AZ88:AZ90),2)</f>
        <v>0</v>
      </c>
      <c r="BA87" s="73">
        <f>ROUND(SUM(BA88:BA90),2)</f>
        <v>0</v>
      </c>
      <c r="BB87" s="73">
        <f>ROUND(SUM(BB88:BB90),2)</f>
        <v>0</v>
      </c>
      <c r="BC87" s="73">
        <f>ROUND(SUM(BC88:BC90),2)</f>
        <v>0</v>
      </c>
      <c r="BD87" s="75">
        <f>ROUND(SUM(BD88:BD90),2)</f>
        <v>0</v>
      </c>
      <c r="BS87" s="58" t="s">
        <v>76</v>
      </c>
      <c r="BT87" s="58" t="s">
        <v>77</v>
      </c>
      <c r="BU87" s="76" t="s">
        <v>78</v>
      </c>
      <c r="BV87" s="58" t="s">
        <v>79</v>
      </c>
      <c r="BW87" s="58" t="s">
        <v>80</v>
      </c>
      <c r="BX87" s="58" t="s">
        <v>81</v>
      </c>
    </row>
    <row r="88" spans="1:76" s="5" customFormat="1" ht="22.5" customHeight="1">
      <c r="A88" s="77" t="s">
        <v>82</v>
      </c>
      <c r="B88" s="78"/>
      <c r="C88" s="79"/>
      <c r="D88" s="213" t="s">
        <v>83</v>
      </c>
      <c r="E88" s="213"/>
      <c r="F88" s="213"/>
      <c r="G88" s="213"/>
      <c r="H88" s="213"/>
      <c r="I88" s="175"/>
      <c r="J88" s="213" t="s">
        <v>84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1">
        <f>'SO 01 - Prístrešok'!M30</f>
        <v>0</v>
      </c>
      <c r="AH88" s="212"/>
      <c r="AI88" s="212"/>
      <c r="AJ88" s="212"/>
      <c r="AK88" s="212"/>
      <c r="AL88" s="212"/>
      <c r="AM88" s="212"/>
      <c r="AN88" s="211">
        <f>SUM(AG88,AT88)</f>
        <v>0</v>
      </c>
      <c r="AO88" s="212"/>
      <c r="AP88" s="212"/>
      <c r="AQ88" s="80"/>
      <c r="AS88" s="81">
        <f>'SO 01 - Prístrešok'!M28</f>
        <v>0</v>
      </c>
      <c r="AT88" s="82">
        <f>ROUND(SUM(AV88:AW88),2)</f>
        <v>0</v>
      </c>
      <c r="AU88" s="83">
        <f>'SO 01 - Prístrešok'!W126</f>
        <v>0</v>
      </c>
      <c r="AV88" s="82">
        <f>'SO 01 - Prístrešok'!M32</f>
        <v>0</v>
      </c>
      <c r="AW88" s="82">
        <f>'SO 01 - Prístrešok'!M33</f>
        <v>0</v>
      </c>
      <c r="AX88" s="82">
        <f>'SO 01 - Prístrešok'!M34</f>
        <v>0</v>
      </c>
      <c r="AY88" s="82">
        <f>'SO 01 - Prístrešok'!M35</f>
        <v>0</v>
      </c>
      <c r="AZ88" s="82">
        <f>'SO 01 - Prístrešok'!H32</f>
        <v>0</v>
      </c>
      <c r="BA88" s="82">
        <f>'SO 01 - Prístrešok'!H33</f>
        <v>0</v>
      </c>
      <c r="BB88" s="82">
        <f>'SO 01 - Prístrešok'!H34</f>
        <v>0</v>
      </c>
      <c r="BC88" s="82">
        <f>'SO 01 - Prístrešok'!H35</f>
        <v>0</v>
      </c>
      <c r="BD88" s="84">
        <f>'SO 01 - Prístrešok'!H36</f>
        <v>0</v>
      </c>
      <c r="BT88" s="85" t="s">
        <v>85</v>
      </c>
      <c r="BV88" s="85" t="s">
        <v>79</v>
      </c>
      <c r="BW88" s="85" t="s">
        <v>86</v>
      </c>
      <c r="BX88" s="85" t="s">
        <v>80</v>
      </c>
    </row>
    <row r="89" spans="1:76" s="5" customFormat="1" ht="22.5" customHeight="1">
      <c r="A89" s="77" t="s">
        <v>82</v>
      </c>
      <c r="B89" s="78"/>
      <c r="C89" s="79"/>
      <c r="D89" s="213" t="s">
        <v>87</v>
      </c>
      <c r="E89" s="213"/>
      <c r="F89" s="213"/>
      <c r="G89" s="213"/>
      <c r="H89" s="213"/>
      <c r="I89" s="175"/>
      <c r="J89" s="213" t="s">
        <v>88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1">
        <f>'SO 02 - Spevnené plochy'!M30</f>
        <v>0</v>
      </c>
      <c r="AH89" s="212"/>
      <c r="AI89" s="212"/>
      <c r="AJ89" s="212"/>
      <c r="AK89" s="212"/>
      <c r="AL89" s="212"/>
      <c r="AM89" s="212"/>
      <c r="AN89" s="211">
        <f>SUM(AG89,AT89)</f>
        <v>0</v>
      </c>
      <c r="AO89" s="212"/>
      <c r="AP89" s="212"/>
      <c r="AQ89" s="80"/>
      <c r="AS89" s="81">
        <f>'SO 02 - Spevnené plochy'!M28</f>
        <v>0</v>
      </c>
      <c r="AT89" s="82">
        <f>ROUND(SUM(AV89:AW89),2)</f>
        <v>0</v>
      </c>
      <c r="AU89" s="83">
        <f>'SO 02 - Spevnené plochy'!W121</f>
        <v>0</v>
      </c>
      <c r="AV89" s="82">
        <f>'SO 02 - Spevnené plochy'!M32</f>
        <v>0</v>
      </c>
      <c r="AW89" s="82">
        <f>'SO 02 - Spevnené plochy'!M33</f>
        <v>0</v>
      </c>
      <c r="AX89" s="82">
        <f>'SO 02 - Spevnené plochy'!M34</f>
        <v>0</v>
      </c>
      <c r="AY89" s="82">
        <f>'SO 02 - Spevnené plochy'!M35</f>
        <v>0</v>
      </c>
      <c r="AZ89" s="82">
        <f>'SO 02 - Spevnené plochy'!H32</f>
        <v>0</v>
      </c>
      <c r="BA89" s="82">
        <f>'SO 02 - Spevnené plochy'!H33</f>
        <v>0</v>
      </c>
      <c r="BB89" s="82">
        <f>'SO 02 - Spevnené plochy'!H34</f>
        <v>0</v>
      </c>
      <c r="BC89" s="82">
        <f>'SO 02 - Spevnené plochy'!H35</f>
        <v>0</v>
      </c>
      <c r="BD89" s="84">
        <f>'SO 02 - Spevnené plochy'!H36</f>
        <v>0</v>
      </c>
      <c r="BT89" s="85" t="s">
        <v>85</v>
      </c>
      <c r="BV89" s="85" t="s">
        <v>79</v>
      </c>
      <c r="BW89" s="85" t="s">
        <v>89</v>
      </c>
      <c r="BX89" s="85" t="s">
        <v>80</v>
      </c>
    </row>
    <row r="90" spans="1:76" s="5" customFormat="1" ht="22.5" customHeight="1">
      <c r="A90" s="77" t="s">
        <v>82</v>
      </c>
      <c r="B90" s="78"/>
      <c r="C90" s="79"/>
      <c r="D90" s="213" t="s">
        <v>90</v>
      </c>
      <c r="E90" s="213"/>
      <c r="F90" s="213"/>
      <c r="G90" s="213"/>
      <c r="H90" s="213"/>
      <c r="I90" s="175"/>
      <c r="J90" s="213" t="s">
        <v>91</v>
      </c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1">
        <f>'SO 03 - Oplotenie'!M30</f>
        <v>0</v>
      </c>
      <c r="AH90" s="212"/>
      <c r="AI90" s="212"/>
      <c r="AJ90" s="212"/>
      <c r="AK90" s="212"/>
      <c r="AL90" s="212"/>
      <c r="AM90" s="212"/>
      <c r="AN90" s="211">
        <f>SUM(AG90,AT90)</f>
        <v>0</v>
      </c>
      <c r="AO90" s="212"/>
      <c r="AP90" s="212"/>
      <c r="AQ90" s="80"/>
      <c r="AS90" s="86">
        <f>'SO 03 - Oplotenie'!M28</f>
        <v>0</v>
      </c>
      <c r="AT90" s="87">
        <f>ROUND(SUM(AV90:AW90),2)</f>
        <v>0</v>
      </c>
      <c r="AU90" s="88">
        <f>'SO 03 - Oplotenie'!W122</f>
        <v>0</v>
      </c>
      <c r="AV90" s="87">
        <f>'SO 03 - Oplotenie'!M32</f>
        <v>0</v>
      </c>
      <c r="AW90" s="87">
        <f>'SO 03 - Oplotenie'!M33</f>
        <v>0</v>
      </c>
      <c r="AX90" s="87">
        <f>'SO 03 - Oplotenie'!M34</f>
        <v>0</v>
      </c>
      <c r="AY90" s="87">
        <f>'SO 03 - Oplotenie'!M35</f>
        <v>0</v>
      </c>
      <c r="AZ90" s="87">
        <f>'SO 03 - Oplotenie'!H32</f>
        <v>0</v>
      </c>
      <c r="BA90" s="87">
        <f>'SO 03 - Oplotenie'!H33</f>
        <v>0</v>
      </c>
      <c r="BB90" s="87">
        <f>'SO 03 - Oplotenie'!H34</f>
        <v>0</v>
      </c>
      <c r="BC90" s="87">
        <f>'SO 03 - Oplotenie'!H35</f>
        <v>0</v>
      </c>
      <c r="BD90" s="89">
        <f>'SO 03 - Oplotenie'!H36</f>
        <v>0</v>
      </c>
      <c r="BT90" s="85" t="s">
        <v>85</v>
      </c>
      <c r="BV90" s="85" t="s">
        <v>79</v>
      </c>
      <c r="BW90" s="85" t="s">
        <v>92</v>
      </c>
      <c r="BX90" s="85" t="s">
        <v>80</v>
      </c>
    </row>
    <row r="91" spans="2:43" ht="12">
      <c r="B91" s="23"/>
      <c r="AQ91" s="24"/>
    </row>
    <row r="92" spans="2:48" s="1" customFormat="1" ht="30" customHeight="1">
      <c r="B92" s="31"/>
      <c r="C92" s="70" t="s">
        <v>93</v>
      </c>
      <c r="AG92" s="214">
        <f>ROUND(SUM(AG93:AG96),2)</f>
        <v>0</v>
      </c>
      <c r="AH92" s="214"/>
      <c r="AI92" s="214"/>
      <c r="AJ92" s="214"/>
      <c r="AK92" s="214"/>
      <c r="AL92" s="214"/>
      <c r="AM92" s="214"/>
      <c r="AN92" s="214">
        <f>ROUND(SUM(AN93:AN96),2)</f>
        <v>0</v>
      </c>
      <c r="AO92" s="214"/>
      <c r="AP92" s="214"/>
      <c r="AQ92" s="32"/>
      <c r="AS92" s="66" t="s">
        <v>94</v>
      </c>
      <c r="AT92" s="67" t="s">
        <v>95</v>
      </c>
      <c r="AU92" s="67" t="s">
        <v>41</v>
      </c>
      <c r="AV92" s="68" t="s">
        <v>64</v>
      </c>
    </row>
    <row r="93" spans="2:89" s="1" customFormat="1" ht="19.5" customHeight="1">
      <c r="B93" s="31"/>
      <c r="D93" s="176" t="s">
        <v>96</v>
      </c>
      <c r="AG93" s="193">
        <f>ROUND(AG87*AS93,2)</f>
        <v>0</v>
      </c>
      <c r="AH93" s="194"/>
      <c r="AI93" s="194"/>
      <c r="AJ93" s="194"/>
      <c r="AK93" s="194"/>
      <c r="AL93" s="194"/>
      <c r="AM93" s="194"/>
      <c r="AN93" s="194">
        <f>ROUND(AG93+AV93,2)</f>
        <v>0</v>
      </c>
      <c r="AO93" s="194"/>
      <c r="AP93" s="194"/>
      <c r="AQ93" s="32"/>
      <c r="AS93" s="90">
        <v>0</v>
      </c>
      <c r="AT93" s="91" t="s">
        <v>97</v>
      </c>
      <c r="AU93" s="91" t="s">
        <v>42</v>
      </c>
      <c r="AV93" s="92">
        <f>ROUND(IF(AU93="základná",AG93*L31,IF(AU93="znížená",AG93*L32,0)),2)</f>
        <v>0</v>
      </c>
      <c r="BV93" s="19" t="s">
        <v>98</v>
      </c>
      <c r="BY93" s="93">
        <f>IF(AU93="základná",AV93,0)</f>
        <v>0</v>
      </c>
      <c r="BZ93" s="93">
        <f>IF(AU93="znížená",AV93,0)</f>
        <v>0</v>
      </c>
      <c r="CA93" s="93">
        <v>0</v>
      </c>
      <c r="CB93" s="93">
        <v>0</v>
      </c>
      <c r="CC93" s="93">
        <v>0</v>
      </c>
      <c r="CD93" s="93">
        <f>IF(AU93="základná",AG93,0)</f>
        <v>0</v>
      </c>
      <c r="CE93" s="93">
        <f>IF(AU93="znížená",AG93,0)</f>
        <v>0</v>
      </c>
      <c r="CF93" s="93">
        <f>IF(AU93="zákl. prenesená",AG93,0)</f>
        <v>0</v>
      </c>
      <c r="CG93" s="93">
        <f>IF(AU93="zníž. prenesená",AG93,0)</f>
        <v>0</v>
      </c>
      <c r="CH93" s="93">
        <f>IF(AU93="nulová",AG93,0)</f>
        <v>0</v>
      </c>
      <c r="CI93" s="19">
        <f>IF(AU93="základná",1,IF(AU93="znížená",2,IF(AU93="zákl. prenesená",4,IF(AU93="zníž. prenesená",5,3))))</f>
        <v>1</v>
      </c>
      <c r="CJ93" s="19">
        <f>IF(AT93="stavebná časť",1,IF(8893="investičná časť",2,3))</f>
        <v>1</v>
      </c>
      <c r="CK93" s="19" t="str">
        <f>IF(D93="Vyplň vlastné","","x")</f>
        <v>x</v>
      </c>
    </row>
    <row r="94" spans="2:89" s="1" customFormat="1" ht="19.5" customHeight="1">
      <c r="B94" s="31"/>
      <c r="D94" s="209" t="s">
        <v>99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G94" s="193">
        <f>AG87*AS94</f>
        <v>0</v>
      </c>
      <c r="AH94" s="194"/>
      <c r="AI94" s="194"/>
      <c r="AJ94" s="194"/>
      <c r="AK94" s="194"/>
      <c r="AL94" s="194"/>
      <c r="AM94" s="194"/>
      <c r="AN94" s="194">
        <f>AG94+AV94</f>
        <v>0</v>
      </c>
      <c r="AO94" s="194"/>
      <c r="AP94" s="194"/>
      <c r="AQ94" s="32"/>
      <c r="AS94" s="94">
        <v>0</v>
      </c>
      <c r="AT94" s="95" t="s">
        <v>97</v>
      </c>
      <c r="AU94" s="95" t="s">
        <v>42</v>
      </c>
      <c r="AV94" s="96">
        <f>ROUND(IF(AU94="nulová",0,IF(OR(AU94="základná",AU94="zákl. prenesená"),AG94*L31,AG94*L32)),2)</f>
        <v>0</v>
      </c>
      <c r="BV94" s="19" t="s">
        <v>100</v>
      </c>
      <c r="BY94" s="93">
        <f>IF(AU94="základná",AV94,0)</f>
        <v>0</v>
      </c>
      <c r="BZ94" s="93">
        <f>IF(AU94="znížená",AV94,0)</f>
        <v>0</v>
      </c>
      <c r="CA94" s="93">
        <f>IF(AU94="zákl. prenesená",AV94,0)</f>
        <v>0</v>
      </c>
      <c r="CB94" s="93">
        <f>IF(AU94="zníž. prenesená",AV94,0)</f>
        <v>0</v>
      </c>
      <c r="CC94" s="93">
        <f>IF(AU94="nulová",AV94,0)</f>
        <v>0</v>
      </c>
      <c r="CD94" s="93">
        <f>IF(AU94="základná",AG94,0)</f>
        <v>0</v>
      </c>
      <c r="CE94" s="93">
        <f>IF(AU94="znížená",AG94,0)</f>
        <v>0</v>
      </c>
      <c r="CF94" s="93">
        <f>IF(AU94="zákl. prenesená",AG94,0)</f>
        <v>0</v>
      </c>
      <c r="CG94" s="93">
        <f>IF(AU94="zníž. prenesená",AG94,0)</f>
        <v>0</v>
      </c>
      <c r="CH94" s="93">
        <f>IF(AU94="nulová",AG94,0)</f>
        <v>0</v>
      </c>
      <c r="CI94" s="19">
        <f>IF(AU94="základná",1,IF(AU94="znížená",2,IF(AU94="zákl. prenesená",4,IF(AU94="zníž. prenesená",5,3))))</f>
        <v>1</v>
      </c>
      <c r="CJ94" s="19">
        <f>IF(AT94="stavebná časť",1,IF(8894="investičná časť",2,3))</f>
        <v>1</v>
      </c>
      <c r="CK94" s="19">
        <f>IF(D94="Vyplň vlastné","","x")</f>
      </c>
    </row>
    <row r="95" spans="2:89" s="1" customFormat="1" ht="19.5" customHeight="1">
      <c r="B95" s="31"/>
      <c r="D95" s="209" t="s">
        <v>99</v>
      </c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G95" s="193">
        <f>AG87*AS95</f>
        <v>0</v>
      </c>
      <c r="AH95" s="194"/>
      <c r="AI95" s="194"/>
      <c r="AJ95" s="194"/>
      <c r="AK95" s="194"/>
      <c r="AL95" s="194"/>
      <c r="AM95" s="194"/>
      <c r="AN95" s="194">
        <f>AG95+AV95</f>
        <v>0</v>
      </c>
      <c r="AO95" s="194"/>
      <c r="AP95" s="194"/>
      <c r="AQ95" s="32"/>
      <c r="AS95" s="94">
        <v>0</v>
      </c>
      <c r="AT95" s="95" t="s">
        <v>97</v>
      </c>
      <c r="AU95" s="95" t="s">
        <v>42</v>
      </c>
      <c r="AV95" s="96">
        <f>ROUND(IF(AU95="nulová",0,IF(OR(AU95="základná",AU95="zákl. prenesená"),AG95*L31,AG95*L32)),2)</f>
        <v>0</v>
      </c>
      <c r="BV95" s="19" t="s">
        <v>100</v>
      </c>
      <c r="BY95" s="93">
        <f>IF(AU95="základná",AV95,0)</f>
        <v>0</v>
      </c>
      <c r="BZ95" s="93">
        <f>IF(AU95="znížená",AV95,0)</f>
        <v>0</v>
      </c>
      <c r="CA95" s="93">
        <f>IF(AU95="zákl. prenesená",AV95,0)</f>
        <v>0</v>
      </c>
      <c r="CB95" s="93">
        <f>IF(AU95="zníž. prenesená",AV95,0)</f>
        <v>0</v>
      </c>
      <c r="CC95" s="93">
        <f>IF(AU95="nulová",AV95,0)</f>
        <v>0</v>
      </c>
      <c r="CD95" s="93">
        <f>IF(AU95="základná",AG95,0)</f>
        <v>0</v>
      </c>
      <c r="CE95" s="93">
        <f>IF(AU95="znížená",AG95,0)</f>
        <v>0</v>
      </c>
      <c r="CF95" s="93">
        <f>IF(AU95="zákl. prenesená",AG95,0)</f>
        <v>0</v>
      </c>
      <c r="CG95" s="93">
        <f>IF(AU95="zníž. prenesená",AG95,0)</f>
        <v>0</v>
      </c>
      <c r="CH95" s="93">
        <f>IF(AU95="nulová",AG95,0)</f>
        <v>0</v>
      </c>
      <c r="CI95" s="19">
        <f>IF(AU95="základná",1,IF(AU95="znížená",2,IF(AU95="zákl. prenesená",4,IF(AU95="zníž. prenesená",5,3))))</f>
        <v>1</v>
      </c>
      <c r="CJ95" s="19">
        <f>IF(AT95="stavebná časť",1,IF(8895="investičná časť",2,3))</f>
        <v>1</v>
      </c>
      <c r="CK95" s="19">
        <f>IF(D95="Vyplň vlastné","","x")</f>
      </c>
    </row>
    <row r="96" spans="2:89" s="1" customFormat="1" ht="19.5" customHeight="1">
      <c r="B96" s="31"/>
      <c r="D96" s="209" t="s">
        <v>99</v>
      </c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G96" s="193">
        <f>AG87*AS96</f>
        <v>0</v>
      </c>
      <c r="AH96" s="194"/>
      <c r="AI96" s="194"/>
      <c r="AJ96" s="194"/>
      <c r="AK96" s="194"/>
      <c r="AL96" s="194"/>
      <c r="AM96" s="194"/>
      <c r="AN96" s="194">
        <f>AG96+AV96</f>
        <v>0</v>
      </c>
      <c r="AO96" s="194"/>
      <c r="AP96" s="194"/>
      <c r="AQ96" s="32"/>
      <c r="AS96" s="97">
        <v>0</v>
      </c>
      <c r="AT96" s="98" t="s">
        <v>97</v>
      </c>
      <c r="AU96" s="98" t="s">
        <v>42</v>
      </c>
      <c r="AV96" s="99">
        <f>ROUND(IF(AU96="nulová",0,IF(OR(AU96="základná",AU96="zákl. prenesená"),AG96*L31,AG96*L32)),2)</f>
        <v>0</v>
      </c>
      <c r="BV96" s="19" t="s">
        <v>100</v>
      </c>
      <c r="BY96" s="93">
        <f>IF(AU96="základná",AV96,0)</f>
        <v>0</v>
      </c>
      <c r="BZ96" s="93">
        <f>IF(AU96="znížená",AV96,0)</f>
        <v>0</v>
      </c>
      <c r="CA96" s="93">
        <f>IF(AU96="zákl. prenesená",AV96,0)</f>
        <v>0</v>
      </c>
      <c r="CB96" s="93">
        <f>IF(AU96="zníž. prenesená",AV96,0)</f>
        <v>0</v>
      </c>
      <c r="CC96" s="93">
        <f>IF(AU96="nulová",AV96,0)</f>
        <v>0</v>
      </c>
      <c r="CD96" s="93">
        <f>IF(AU96="základná",AG96,0)</f>
        <v>0</v>
      </c>
      <c r="CE96" s="93">
        <f>IF(AU96="znížená",AG96,0)</f>
        <v>0</v>
      </c>
      <c r="CF96" s="93">
        <f>IF(AU96="zákl. prenesená",AG96,0)</f>
        <v>0</v>
      </c>
      <c r="CG96" s="93">
        <f>IF(AU96="zníž. prenesená",AG96,0)</f>
        <v>0</v>
      </c>
      <c r="CH96" s="93">
        <f>IF(AU96="nulová",AG96,0)</f>
        <v>0</v>
      </c>
      <c r="CI96" s="19">
        <f>IF(AU96="základná",1,IF(AU96="znížená",2,IF(AU96="zákl. prenesená",4,IF(AU96="zníž. prenesená",5,3))))</f>
        <v>1</v>
      </c>
      <c r="CJ96" s="19">
        <f>IF(AT96="stavebná časť",1,IF(8896="investičná časť",2,3))</f>
        <v>1</v>
      </c>
      <c r="CK96" s="19">
        <f>IF(D96="Vyplň vlastné","","x")</f>
      </c>
    </row>
    <row r="97" spans="2:43" s="1" customFormat="1" ht="10.5" customHeight="1">
      <c r="B97" s="31"/>
      <c r="AQ97" s="32"/>
    </row>
    <row r="98" spans="2:43" s="1" customFormat="1" ht="30" customHeight="1">
      <c r="B98" s="31"/>
      <c r="C98" s="100" t="s">
        <v>101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90">
        <f>ROUND(AG87+AG92,2)</f>
        <v>0</v>
      </c>
      <c r="AH98" s="190"/>
      <c r="AI98" s="190"/>
      <c r="AJ98" s="190"/>
      <c r="AK98" s="190"/>
      <c r="AL98" s="190"/>
      <c r="AM98" s="190"/>
      <c r="AN98" s="190">
        <f>AN87+AN92</f>
        <v>0</v>
      </c>
      <c r="AO98" s="190"/>
      <c r="AP98" s="190"/>
      <c r="AQ98" s="32"/>
    </row>
    <row r="99" spans="2:43" s="1" customFormat="1" ht="6.7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1"/>
    </row>
  </sheetData>
  <sheetProtection password="CC35" sheet="1" objects="1" scenarios="1" formatCells="0" formatColumns="0" formatRows="0" sort="0" autoFilter="0"/>
  <mergeCells count="66"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J89:AF89"/>
    <mergeCell ref="AN90:AP90"/>
    <mergeCell ref="AG90:AM90"/>
    <mergeCell ref="D90:H90"/>
    <mergeCell ref="J90:AF90"/>
    <mergeCell ref="AG92:AM92"/>
    <mergeCell ref="AN92:AP92"/>
    <mergeCell ref="D96:AB96"/>
    <mergeCell ref="AG96:AM96"/>
    <mergeCell ref="AN96:AP96"/>
    <mergeCell ref="D94:AB94"/>
    <mergeCell ref="AG94:AM94"/>
    <mergeCell ref="AN94:AP94"/>
    <mergeCell ref="L35:O35"/>
    <mergeCell ref="W35:AE35"/>
    <mergeCell ref="AK35:AO35"/>
    <mergeCell ref="X37:AB37"/>
    <mergeCell ref="D95:AB95"/>
    <mergeCell ref="AG95:AM95"/>
    <mergeCell ref="AN95:AP95"/>
    <mergeCell ref="AN89:AP89"/>
    <mergeCell ref="AG89:AM89"/>
    <mergeCell ref="D89:H89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</mergeCells>
  <dataValidations count="2">
    <dataValidation type="list" allowBlank="1" showInputMessage="1" showErrorMessage="1" error="Povolené sú hodnoty základná, znížená, nulová." sqref="AU93:AU97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SO 01 - Prístrešok'!C2" display="/"/>
    <hyperlink ref="A89" location="'SO 02 - Spevnené plochy'!C2" display="/"/>
    <hyperlink ref="A90" location="'SO 03 - Oploteni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3"/>
      <c r="C1" s="13"/>
      <c r="D1" s="14" t="s">
        <v>1</v>
      </c>
      <c r="E1" s="13"/>
      <c r="F1" s="15" t="s">
        <v>102</v>
      </c>
      <c r="G1" s="15"/>
      <c r="H1" s="236" t="s">
        <v>103</v>
      </c>
      <c r="I1" s="236"/>
      <c r="J1" s="236"/>
      <c r="K1" s="236"/>
      <c r="L1" s="15" t="s">
        <v>104</v>
      </c>
      <c r="M1" s="13"/>
      <c r="N1" s="13"/>
      <c r="O1" s="14" t="s">
        <v>105</v>
      </c>
      <c r="P1" s="13"/>
      <c r="Q1" s="13"/>
      <c r="R1" s="13"/>
      <c r="S1" s="15" t="s">
        <v>106</v>
      </c>
      <c r="T1" s="15"/>
      <c r="U1" s="101"/>
      <c r="V1" s="10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9" t="s">
        <v>86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2:46" ht="36.75" customHeight="1">
      <c r="B4" s="23"/>
      <c r="C4" s="195" t="s">
        <v>107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25" t="s">
        <v>12</v>
      </c>
      <c r="AT4" s="19" t="s">
        <v>6</v>
      </c>
    </row>
    <row r="5" spans="2:18" ht="6.75" customHeight="1">
      <c r="B5" s="23"/>
      <c r="R5" s="24"/>
    </row>
    <row r="6" spans="2:18" ht="24.75" customHeight="1">
      <c r="B6" s="23"/>
      <c r="D6" s="177" t="s">
        <v>17</v>
      </c>
      <c r="F6" s="264" t="str">
        <f>'Rekapitulácia stavby'!K6</f>
        <v>Zberný dvor Dúbrava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R6" s="24"/>
    </row>
    <row r="7" spans="2:18" s="1" customFormat="1" ht="32.25" customHeight="1">
      <c r="B7" s="31"/>
      <c r="D7" s="28" t="s">
        <v>108</v>
      </c>
      <c r="F7" s="227" t="s">
        <v>109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R7" s="32"/>
    </row>
    <row r="8" spans="2:18" s="1" customFormat="1" ht="14.25" customHeight="1">
      <c r="B8" s="31"/>
      <c r="D8" s="177" t="s">
        <v>19</v>
      </c>
      <c r="F8" s="168" t="s">
        <v>20</v>
      </c>
      <c r="M8" s="177" t="s">
        <v>21</v>
      </c>
      <c r="O8" s="168" t="s">
        <v>20</v>
      </c>
      <c r="R8" s="32"/>
    </row>
    <row r="9" spans="2:18" s="1" customFormat="1" ht="14.25" customHeight="1">
      <c r="B9" s="31"/>
      <c r="D9" s="177" t="s">
        <v>22</v>
      </c>
      <c r="F9" s="168" t="s">
        <v>23</v>
      </c>
      <c r="M9" s="177" t="s">
        <v>24</v>
      </c>
      <c r="O9" s="277" t="str">
        <f>'Rekapitulácia stavby'!AN8</f>
        <v>11. 3. 2018</v>
      </c>
      <c r="P9" s="259"/>
      <c r="R9" s="32"/>
    </row>
    <row r="10" spans="2:18" s="1" customFormat="1" ht="10.5" customHeight="1">
      <c r="B10" s="31"/>
      <c r="R10" s="32"/>
    </row>
    <row r="11" spans="2:18" s="1" customFormat="1" ht="14.25" customHeight="1">
      <c r="B11" s="31"/>
      <c r="D11" s="177" t="s">
        <v>26</v>
      </c>
      <c r="M11" s="177" t="s">
        <v>27</v>
      </c>
      <c r="O11" s="226" t="s">
        <v>20</v>
      </c>
      <c r="P11" s="226"/>
      <c r="R11" s="32"/>
    </row>
    <row r="12" spans="2:18" s="1" customFormat="1" ht="18" customHeight="1">
      <c r="B12" s="31"/>
      <c r="E12" s="168" t="s">
        <v>110</v>
      </c>
      <c r="M12" s="177" t="s">
        <v>29</v>
      </c>
      <c r="O12" s="226" t="s">
        <v>20</v>
      </c>
      <c r="P12" s="226"/>
      <c r="R12" s="32"/>
    </row>
    <row r="13" spans="2:18" s="1" customFormat="1" ht="6.75" customHeight="1">
      <c r="B13" s="31"/>
      <c r="R13" s="32"/>
    </row>
    <row r="14" spans="2:18" s="1" customFormat="1" ht="14.25" customHeight="1">
      <c r="B14" s="31"/>
      <c r="D14" s="177" t="s">
        <v>30</v>
      </c>
      <c r="M14" s="177" t="s">
        <v>27</v>
      </c>
      <c r="O14" s="278" t="s">
        <v>20</v>
      </c>
      <c r="P14" s="226"/>
      <c r="R14" s="32"/>
    </row>
    <row r="15" spans="2:18" s="1" customFormat="1" ht="18" customHeight="1">
      <c r="B15" s="31"/>
      <c r="E15" s="278" t="s">
        <v>111</v>
      </c>
      <c r="F15" s="279"/>
      <c r="G15" s="279"/>
      <c r="H15" s="279"/>
      <c r="I15" s="279"/>
      <c r="J15" s="279"/>
      <c r="K15" s="279"/>
      <c r="L15" s="279"/>
      <c r="M15" s="177" t="s">
        <v>29</v>
      </c>
      <c r="O15" s="278" t="s">
        <v>20</v>
      </c>
      <c r="P15" s="226"/>
      <c r="R15" s="32"/>
    </row>
    <row r="16" spans="2:18" s="1" customFormat="1" ht="6.75" customHeight="1">
      <c r="B16" s="31"/>
      <c r="R16" s="32"/>
    </row>
    <row r="17" spans="2:18" s="1" customFormat="1" ht="14.25" customHeight="1">
      <c r="B17" s="31"/>
      <c r="D17" s="177" t="s">
        <v>32</v>
      </c>
      <c r="M17" s="177" t="s">
        <v>27</v>
      </c>
      <c r="O17" s="226" t="s">
        <v>20</v>
      </c>
      <c r="P17" s="226"/>
      <c r="R17" s="32"/>
    </row>
    <row r="18" spans="2:18" s="1" customFormat="1" ht="18" customHeight="1">
      <c r="B18" s="31"/>
      <c r="E18" s="168" t="s">
        <v>33</v>
      </c>
      <c r="M18" s="177" t="s">
        <v>29</v>
      </c>
      <c r="O18" s="226" t="s">
        <v>20</v>
      </c>
      <c r="P18" s="226"/>
      <c r="R18" s="32"/>
    </row>
    <row r="19" spans="2:18" s="1" customFormat="1" ht="6.75" customHeight="1">
      <c r="B19" s="31"/>
      <c r="R19" s="32"/>
    </row>
    <row r="20" spans="2:18" s="1" customFormat="1" ht="14.25" customHeight="1">
      <c r="B20" s="31"/>
      <c r="D20" s="177" t="s">
        <v>36</v>
      </c>
      <c r="M20" s="177" t="s">
        <v>27</v>
      </c>
      <c r="O20" s="226">
        <f>IF('Rekapitulácia stavby'!AN19="","",'Rekapitulácia stavby'!AN19)</f>
      </c>
      <c r="P20" s="226"/>
      <c r="R20" s="32"/>
    </row>
    <row r="21" spans="2:18" s="1" customFormat="1" ht="18" customHeight="1">
      <c r="B21" s="31"/>
      <c r="E21" s="168" t="str">
        <f>IF('Rekapitulácia stavby'!E20="","",'Rekapitulácia stavby'!E20)</f>
        <v> </v>
      </c>
      <c r="M21" s="177" t="s">
        <v>29</v>
      </c>
      <c r="O21" s="226">
        <f>IF('Rekapitulácia stavby'!AN20="","",'Rekapitulácia stavby'!AN20)</f>
      </c>
      <c r="P21" s="226"/>
      <c r="R21" s="32"/>
    </row>
    <row r="22" spans="2:18" s="1" customFormat="1" ht="6.75" customHeight="1">
      <c r="B22" s="31"/>
      <c r="R22" s="32"/>
    </row>
    <row r="23" spans="2:18" s="1" customFormat="1" ht="14.25" customHeight="1">
      <c r="B23" s="31"/>
      <c r="D23" s="177" t="s">
        <v>37</v>
      </c>
      <c r="R23" s="32"/>
    </row>
    <row r="24" spans="2:18" s="1" customFormat="1" ht="22.5" customHeight="1">
      <c r="B24" s="31"/>
      <c r="E24" s="230" t="s">
        <v>20</v>
      </c>
      <c r="F24" s="230"/>
      <c r="G24" s="230"/>
      <c r="H24" s="230"/>
      <c r="I24" s="230"/>
      <c r="J24" s="230"/>
      <c r="K24" s="230"/>
      <c r="L24" s="230"/>
      <c r="R24" s="32"/>
    </row>
    <row r="25" spans="2:18" s="1" customFormat="1" ht="6.75" customHeight="1">
      <c r="B25" s="31"/>
      <c r="R25" s="32"/>
    </row>
    <row r="26" spans="2:18" s="1" customFormat="1" ht="6.75" customHeight="1">
      <c r="B26" s="3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2"/>
    </row>
    <row r="27" spans="2:18" s="1" customFormat="1" ht="14.25" customHeight="1">
      <c r="B27" s="31"/>
      <c r="D27" s="102" t="s">
        <v>112</v>
      </c>
      <c r="M27" s="231">
        <f>N88</f>
        <v>0</v>
      </c>
      <c r="N27" s="231"/>
      <c r="O27" s="231"/>
      <c r="P27" s="231"/>
      <c r="R27" s="32"/>
    </row>
    <row r="28" spans="2:18" s="1" customFormat="1" ht="14.25" customHeight="1">
      <c r="B28" s="31"/>
      <c r="D28" s="30" t="s">
        <v>96</v>
      </c>
      <c r="M28" s="231">
        <f>N101</f>
        <v>0</v>
      </c>
      <c r="N28" s="231"/>
      <c r="O28" s="231"/>
      <c r="P28" s="231"/>
      <c r="R28" s="32"/>
    </row>
    <row r="29" spans="2:18" s="1" customFormat="1" ht="6.75" customHeight="1">
      <c r="B29" s="31"/>
      <c r="R29" s="32"/>
    </row>
    <row r="30" spans="2:18" s="1" customFormat="1" ht="24.75" customHeight="1">
      <c r="B30" s="31"/>
      <c r="D30" s="103" t="s">
        <v>40</v>
      </c>
      <c r="M30" s="276">
        <f>ROUND(M27+M28,2)</f>
        <v>0</v>
      </c>
      <c r="N30" s="263"/>
      <c r="O30" s="263"/>
      <c r="P30" s="263"/>
      <c r="R30" s="32"/>
    </row>
    <row r="31" spans="2:18" s="1" customFormat="1" ht="6.75" customHeight="1">
      <c r="B31" s="3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2"/>
    </row>
    <row r="32" spans="2:18" s="1" customFormat="1" ht="14.25" customHeight="1">
      <c r="B32" s="31"/>
      <c r="D32" s="174" t="s">
        <v>41</v>
      </c>
      <c r="E32" s="174" t="s">
        <v>42</v>
      </c>
      <c r="F32" s="171">
        <v>0.2</v>
      </c>
      <c r="G32" s="104" t="s">
        <v>43</v>
      </c>
      <c r="H32" s="273">
        <f>(SUM(BE101:BE108)+SUM(BE126:BE203))</f>
        <v>0</v>
      </c>
      <c r="I32" s="263"/>
      <c r="J32" s="263"/>
      <c r="M32" s="273">
        <f>ROUND((SUM(BE101:BE108)+SUM(BE126:BE203)),2)*F32</f>
        <v>0</v>
      </c>
      <c r="N32" s="263"/>
      <c r="O32" s="263"/>
      <c r="P32" s="263"/>
      <c r="R32" s="32"/>
    </row>
    <row r="33" spans="2:18" s="1" customFormat="1" ht="14.25" customHeight="1">
      <c r="B33" s="31"/>
      <c r="E33" s="174" t="s">
        <v>44</v>
      </c>
      <c r="F33" s="171">
        <v>0.2</v>
      </c>
      <c r="G33" s="104" t="s">
        <v>43</v>
      </c>
      <c r="H33" s="273">
        <f>(SUM(BF101:BF108)+SUM(BF126:BF203))</f>
        <v>0</v>
      </c>
      <c r="I33" s="263"/>
      <c r="J33" s="263"/>
      <c r="M33" s="273">
        <f>ROUND((SUM(BF101:BF108)+SUM(BF126:BF203)),2)*F33</f>
        <v>0</v>
      </c>
      <c r="N33" s="263"/>
      <c r="O33" s="263"/>
      <c r="P33" s="263"/>
      <c r="R33" s="32"/>
    </row>
    <row r="34" spans="2:18" s="1" customFormat="1" ht="14.25" customHeight="1" hidden="1">
      <c r="B34" s="31"/>
      <c r="E34" s="174" t="s">
        <v>45</v>
      </c>
      <c r="F34" s="171">
        <v>0.2</v>
      </c>
      <c r="G34" s="104" t="s">
        <v>43</v>
      </c>
      <c r="H34" s="273">
        <f>(SUM(BG101:BG108)+SUM(BG126:BG203))</f>
        <v>0</v>
      </c>
      <c r="I34" s="263"/>
      <c r="J34" s="263"/>
      <c r="M34" s="273">
        <v>0</v>
      </c>
      <c r="N34" s="263"/>
      <c r="O34" s="263"/>
      <c r="P34" s="263"/>
      <c r="R34" s="32"/>
    </row>
    <row r="35" spans="2:18" s="1" customFormat="1" ht="14.25" customHeight="1" hidden="1">
      <c r="B35" s="31"/>
      <c r="E35" s="174" t="s">
        <v>46</v>
      </c>
      <c r="F35" s="171">
        <v>0.2</v>
      </c>
      <c r="G35" s="104" t="s">
        <v>43</v>
      </c>
      <c r="H35" s="273">
        <f>(SUM(BH101:BH108)+SUM(BH126:BH203))</f>
        <v>0</v>
      </c>
      <c r="I35" s="263"/>
      <c r="J35" s="263"/>
      <c r="M35" s="273">
        <v>0</v>
      </c>
      <c r="N35" s="263"/>
      <c r="O35" s="263"/>
      <c r="P35" s="263"/>
      <c r="R35" s="32"/>
    </row>
    <row r="36" spans="2:18" s="1" customFormat="1" ht="14.25" customHeight="1" hidden="1">
      <c r="B36" s="31"/>
      <c r="E36" s="174" t="s">
        <v>47</v>
      </c>
      <c r="F36" s="171">
        <v>0</v>
      </c>
      <c r="G36" s="104" t="s">
        <v>43</v>
      </c>
      <c r="H36" s="273">
        <f>(SUM(BI101:BI108)+SUM(BI126:BI203))</f>
        <v>0</v>
      </c>
      <c r="I36" s="263"/>
      <c r="J36" s="263"/>
      <c r="M36" s="273">
        <v>0</v>
      </c>
      <c r="N36" s="263"/>
      <c r="O36" s="263"/>
      <c r="P36" s="263"/>
      <c r="R36" s="32"/>
    </row>
    <row r="37" spans="2:18" s="1" customFormat="1" ht="6.75" customHeight="1">
      <c r="B37" s="31"/>
      <c r="R37" s="32"/>
    </row>
    <row r="38" spans="2:18" s="1" customFormat="1" ht="24.75" customHeight="1">
      <c r="B38" s="31"/>
      <c r="C38" s="180"/>
      <c r="D38" s="105" t="s">
        <v>48</v>
      </c>
      <c r="E38" s="65"/>
      <c r="F38" s="65"/>
      <c r="G38" s="106" t="s">
        <v>49</v>
      </c>
      <c r="H38" s="107" t="s">
        <v>50</v>
      </c>
      <c r="I38" s="65"/>
      <c r="J38" s="65"/>
      <c r="K38" s="65"/>
      <c r="L38" s="274">
        <f>SUM(M30:M36)</f>
        <v>0</v>
      </c>
      <c r="M38" s="274"/>
      <c r="N38" s="274"/>
      <c r="O38" s="274"/>
      <c r="P38" s="275"/>
      <c r="Q38" s="180"/>
      <c r="R38" s="32"/>
    </row>
    <row r="39" spans="2:18" s="1" customFormat="1" ht="14.25" customHeight="1">
      <c r="B39" s="31"/>
      <c r="R39" s="32"/>
    </row>
    <row r="40" spans="2:18" s="1" customFormat="1" ht="14.25" customHeight="1">
      <c r="B40" s="31"/>
      <c r="R40" s="32"/>
    </row>
    <row r="41" spans="2:18" ht="12">
      <c r="B41" s="23"/>
      <c r="R41" s="24"/>
    </row>
    <row r="42" spans="2:18" ht="12">
      <c r="B42" s="23"/>
      <c r="R42" s="24"/>
    </row>
    <row r="43" spans="2:18" ht="12">
      <c r="B43" s="23"/>
      <c r="R43" s="24"/>
    </row>
    <row r="44" spans="2:18" ht="12">
      <c r="B44" s="23"/>
      <c r="R44" s="24"/>
    </row>
    <row r="45" spans="2:18" ht="12">
      <c r="B45" s="23"/>
      <c r="R45" s="24"/>
    </row>
    <row r="46" spans="2:18" ht="12">
      <c r="B46" s="23"/>
      <c r="R46" s="24"/>
    </row>
    <row r="47" spans="2:18" ht="12">
      <c r="B47" s="23"/>
      <c r="R47" s="24"/>
    </row>
    <row r="48" spans="2:18" ht="12">
      <c r="B48" s="23"/>
      <c r="R48" s="24"/>
    </row>
    <row r="49" spans="2:18" ht="12">
      <c r="B49" s="23"/>
      <c r="R49" s="24"/>
    </row>
    <row r="50" spans="2:18" s="1" customFormat="1" ht="14.25">
      <c r="B50" s="31"/>
      <c r="D50" s="40" t="s">
        <v>51</v>
      </c>
      <c r="E50" s="41"/>
      <c r="F50" s="41"/>
      <c r="G50" s="41"/>
      <c r="H50" s="42"/>
      <c r="J50" s="40" t="s">
        <v>52</v>
      </c>
      <c r="K50" s="41"/>
      <c r="L50" s="41"/>
      <c r="M50" s="41"/>
      <c r="N50" s="41"/>
      <c r="O50" s="41"/>
      <c r="P50" s="42"/>
      <c r="R50" s="32"/>
    </row>
    <row r="51" spans="2:18" ht="12">
      <c r="B51" s="23"/>
      <c r="D51" s="43"/>
      <c r="H51" s="44"/>
      <c r="J51" s="43"/>
      <c r="P51" s="44"/>
      <c r="R51" s="24"/>
    </row>
    <row r="52" spans="2:18" ht="12">
      <c r="B52" s="23"/>
      <c r="D52" s="43"/>
      <c r="H52" s="44"/>
      <c r="J52" s="43"/>
      <c r="P52" s="44"/>
      <c r="R52" s="24"/>
    </row>
    <row r="53" spans="2:18" ht="12">
      <c r="B53" s="23"/>
      <c r="D53" s="43"/>
      <c r="H53" s="44"/>
      <c r="J53" s="43"/>
      <c r="P53" s="44"/>
      <c r="R53" s="24"/>
    </row>
    <row r="54" spans="2:18" ht="12">
      <c r="B54" s="23"/>
      <c r="D54" s="43"/>
      <c r="H54" s="44"/>
      <c r="J54" s="43"/>
      <c r="P54" s="44"/>
      <c r="R54" s="24"/>
    </row>
    <row r="55" spans="2:18" ht="12">
      <c r="B55" s="23"/>
      <c r="D55" s="43"/>
      <c r="H55" s="44"/>
      <c r="J55" s="43"/>
      <c r="P55" s="44"/>
      <c r="R55" s="24"/>
    </row>
    <row r="56" spans="2:18" ht="12">
      <c r="B56" s="23"/>
      <c r="D56" s="43"/>
      <c r="H56" s="44"/>
      <c r="J56" s="43"/>
      <c r="P56" s="44"/>
      <c r="R56" s="24"/>
    </row>
    <row r="57" spans="2:18" ht="12">
      <c r="B57" s="23"/>
      <c r="D57" s="43"/>
      <c r="H57" s="44"/>
      <c r="J57" s="43"/>
      <c r="P57" s="44"/>
      <c r="R57" s="24"/>
    </row>
    <row r="58" spans="2:18" ht="12">
      <c r="B58" s="23"/>
      <c r="D58" s="43"/>
      <c r="H58" s="44"/>
      <c r="J58" s="43"/>
      <c r="P58" s="44"/>
      <c r="R58" s="24"/>
    </row>
    <row r="59" spans="2:18" s="1" customFormat="1" ht="14.25">
      <c r="B59" s="31"/>
      <c r="D59" s="45" t="s">
        <v>53</v>
      </c>
      <c r="E59" s="46"/>
      <c r="F59" s="46"/>
      <c r="G59" s="47" t="s">
        <v>54</v>
      </c>
      <c r="H59" s="48"/>
      <c r="J59" s="45" t="s">
        <v>53</v>
      </c>
      <c r="K59" s="46"/>
      <c r="L59" s="46"/>
      <c r="M59" s="46"/>
      <c r="N59" s="47" t="s">
        <v>54</v>
      </c>
      <c r="O59" s="46"/>
      <c r="P59" s="48"/>
      <c r="R59" s="32"/>
    </row>
    <row r="60" spans="2:18" ht="12">
      <c r="B60" s="23"/>
      <c r="R60" s="24"/>
    </row>
    <row r="61" spans="2:18" s="1" customFormat="1" ht="14.25">
      <c r="B61" s="31"/>
      <c r="D61" s="40" t="s">
        <v>55</v>
      </c>
      <c r="E61" s="41"/>
      <c r="F61" s="41"/>
      <c r="G61" s="41"/>
      <c r="H61" s="42"/>
      <c r="J61" s="40" t="s">
        <v>56</v>
      </c>
      <c r="K61" s="41"/>
      <c r="L61" s="41"/>
      <c r="M61" s="41"/>
      <c r="N61" s="41"/>
      <c r="O61" s="41"/>
      <c r="P61" s="42"/>
      <c r="R61" s="32"/>
    </row>
    <row r="62" spans="2:18" ht="12">
      <c r="B62" s="23"/>
      <c r="D62" s="43"/>
      <c r="H62" s="44"/>
      <c r="J62" s="43"/>
      <c r="P62" s="44"/>
      <c r="R62" s="24"/>
    </row>
    <row r="63" spans="2:18" ht="12">
      <c r="B63" s="23"/>
      <c r="D63" s="43"/>
      <c r="H63" s="44"/>
      <c r="J63" s="43"/>
      <c r="P63" s="44"/>
      <c r="R63" s="24"/>
    </row>
    <row r="64" spans="2:18" ht="12">
      <c r="B64" s="23"/>
      <c r="D64" s="43"/>
      <c r="H64" s="44"/>
      <c r="J64" s="43"/>
      <c r="P64" s="44"/>
      <c r="R64" s="24"/>
    </row>
    <row r="65" spans="2:18" ht="12">
      <c r="B65" s="23"/>
      <c r="D65" s="43"/>
      <c r="H65" s="44"/>
      <c r="J65" s="43"/>
      <c r="P65" s="44"/>
      <c r="R65" s="24"/>
    </row>
    <row r="66" spans="2:18" ht="12">
      <c r="B66" s="23"/>
      <c r="D66" s="43"/>
      <c r="H66" s="44"/>
      <c r="J66" s="43"/>
      <c r="P66" s="44"/>
      <c r="R66" s="24"/>
    </row>
    <row r="67" spans="2:18" ht="12">
      <c r="B67" s="23"/>
      <c r="D67" s="43"/>
      <c r="H67" s="44"/>
      <c r="J67" s="43"/>
      <c r="P67" s="44"/>
      <c r="R67" s="24"/>
    </row>
    <row r="68" spans="2:18" ht="12">
      <c r="B68" s="23"/>
      <c r="D68" s="43"/>
      <c r="H68" s="44"/>
      <c r="J68" s="43"/>
      <c r="P68" s="44"/>
      <c r="R68" s="24"/>
    </row>
    <row r="69" spans="2:18" ht="12">
      <c r="B69" s="23"/>
      <c r="D69" s="43"/>
      <c r="H69" s="44"/>
      <c r="J69" s="43"/>
      <c r="P69" s="44"/>
      <c r="R69" s="24"/>
    </row>
    <row r="70" spans="2:18" s="1" customFormat="1" ht="14.25">
      <c r="B70" s="31"/>
      <c r="D70" s="45" t="s">
        <v>53</v>
      </c>
      <c r="E70" s="46"/>
      <c r="F70" s="46"/>
      <c r="G70" s="47" t="s">
        <v>54</v>
      </c>
      <c r="H70" s="48"/>
      <c r="J70" s="45" t="s">
        <v>53</v>
      </c>
      <c r="K70" s="46"/>
      <c r="L70" s="46"/>
      <c r="M70" s="46"/>
      <c r="N70" s="47" t="s">
        <v>54</v>
      </c>
      <c r="O70" s="46"/>
      <c r="P70" s="48"/>
      <c r="R70" s="32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2:18" s="1" customFormat="1" ht="36.75" customHeight="1">
      <c r="B76" s="31"/>
      <c r="C76" s="195" t="s">
        <v>113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2"/>
    </row>
    <row r="77" spans="2:18" s="1" customFormat="1" ht="6.75" customHeight="1">
      <c r="B77" s="31"/>
      <c r="R77" s="32"/>
    </row>
    <row r="78" spans="2:18" s="1" customFormat="1" ht="30" customHeight="1">
      <c r="B78" s="31"/>
      <c r="C78" s="177" t="s">
        <v>17</v>
      </c>
      <c r="F78" s="264" t="str">
        <f>F6</f>
        <v>Zberný dvor Dúbrava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32"/>
    </row>
    <row r="79" spans="2:18" s="1" customFormat="1" ht="36.75" customHeight="1">
      <c r="B79" s="31"/>
      <c r="C79" s="58" t="s">
        <v>108</v>
      </c>
      <c r="F79" s="197" t="str">
        <f>F7</f>
        <v>SO 01 - Prístrešok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R79" s="32"/>
    </row>
    <row r="80" spans="2:18" s="1" customFormat="1" ht="6.75" customHeight="1">
      <c r="B80" s="31"/>
      <c r="R80" s="32"/>
    </row>
    <row r="81" spans="2:18" s="1" customFormat="1" ht="18" customHeight="1">
      <c r="B81" s="31"/>
      <c r="C81" s="177" t="s">
        <v>22</v>
      </c>
      <c r="F81" s="168" t="str">
        <f>F9</f>
        <v> </v>
      </c>
      <c r="K81" s="177" t="s">
        <v>24</v>
      </c>
      <c r="M81" s="259" t="str">
        <f>IF(O9="","",O9)</f>
        <v>11. 3. 2018</v>
      </c>
      <c r="N81" s="259"/>
      <c r="O81" s="259"/>
      <c r="P81" s="259"/>
      <c r="R81" s="32"/>
    </row>
    <row r="82" spans="2:18" s="1" customFormat="1" ht="6.75" customHeight="1">
      <c r="B82" s="31"/>
      <c r="R82" s="32"/>
    </row>
    <row r="83" spans="2:18" s="1" customFormat="1" ht="12.75">
      <c r="B83" s="31"/>
      <c r="C83" s="177" t="s">
        <v>26</v>
      </c>
      <c r="F83" s="168" t="str">
        <f>E12</f>
        <v>Obec Dúbravy ,č.196, 96212 Dúbravy</v>
      </c>
      <c r="K83" s="177" t="s">
        <v>32</v>
      </c>
      <c r="M83" s="226" t="str">
        <f>E18</f>
        <v>Ing.Stanislava Miková,projekt.pozemných stavieb </v>
      </c>
      <c r="N83" s="226"/>
      <c r="O83" s="226"/>
      <c r="P83" s="226"/>
      <c r="Q83" s="226"/>
      <c r="R83" s="32"/>
    </row>
    <row r="84" spans="2:18" s="1" customFormat="1" ht="14.25" customHeight="1">
      <c r="B84" s="31"/>
      <c r="C84" s="177" t="s">
        <v>30</v>
      </c>
      <c r="F84" s="168" t="str">
        <f>IF(E15="","",E15)</f>
        <v>Určený na základe verejného obstarávania </v>
      </c>
      <c r="K84" s="177" t="s">
        <v>36</v>
      </c>
      <c r="M84" s="226" t="str">
        <f>E21</f>
        <v> </v>
      </c>
      <c r="N84" s="226"/>
      <c r="O84" s="226"/>
      <c r="P84" s="226"/>
      <c r="Q84" s="226"/>
      <c r="R84" s="32"/>
    </row>
    <row r="85" spans="2:18" s="1" customFormat="1" ht="9.75" customHeight="1">
      <c r="B85" s="31"/>
      <c r="R85" s="32"/>
    </row>
    <row r="86" spans="2:18" s="1" customFormat="1" ht="29.25" customHeight="1">
      <c r="B86" s="31"/>
      <c r="C86" s="271" t="s">
        <v>114</v>
      </c>
      <c r="D86" s="272"/>
      <c r="E86" s="272"/>
      <c r="F86" s="272"/>
      <c r="G86" s="272"/>
      <c r="H86" s="180"/>
      <c r="I86" s="180"/>
      <c r="J86" s="180"/>
      <c r="K86" s="180"/>
      <c r="L86" s="180"/>
      <c r="M86" s="180"/>
      <c r="N86" s="271" t="s">
        <v>115</v>
      </c>
      <c r="O86" s="272"/>
      <c r="P86" s="272"/>
      <c r="Q86" s="272"/>
      <c r="R86" s="32"/>
    </row>
    <row r="87" spans="2:18" s="1" customFormat="1" ht="9.75" customHeight="1">
      <c r="B87" s="31"/>
      <c r="R87" s="32"/>
    </row>
    <row r="88" spans="2:47" s="1" customFormat="1" ht="29.25" customHeight="1">
      <c r="B88" s="31"/>
      <c r="C88" s="111" t="s">
        <v>116</v>
      </c>
      <c r="N88" s="214">
        <f>N126</f>
        <v>0</v>
      </c>
      <c r="O88" s="267"/>
      <c r="P88" s="267"/>
      <c r="Q88" s="267"/>
      <c r="R88" s="32"/>
      <c r="AU88" s="19" t="s">
        <v>117</v>
      </c>
    </row>
    <row r="89" spans="2:21" s="6" customFormat="1" ht="24.75" customHeight="1">
      <c r="B89" s="112"/>
      <c r="C89" s="181"/>
      <c r="D89" s="113" t="s">
        <v>118</v>
      </c>
      <c r="E89" s="181"/>
      <c r="F89" s="181"/>
      <c r="G89" s="181"/>
      <c r="H89" s="181"/>
      <c r="I89" s="181"/>
      <c r="J89" s="181"/>
      <c r="K89" s="181"/>
      <c r="L89" s="181"/>
      <c r="M89" s="181"/>
      <c r="N89" s="269">
        <f>N127</f>
        <v>0</v>
      </c>
      <c r="O89" s="270"/>
      <c r="P89" s="270"/>
      <c r="Q89" s="270"/>
      <c r="R89" s="114"/>
      <c r="T89" s="115"/>
      <c r="U89" s="115"/>
    </row>
    <row r="90" spans="2:21" s="7" customFormat="1" ht="19.5" customHeight="1">
      <c r="B90" s="116"/>
      <c r="C90" s="182"/>
      <c r="D90" s="176" t="s">
        <v>119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94">
        <f>N128</f>
        <v>0</v>
      </c>
      <c r="O90" s="266"/>
      <c r="P90" s="266"/>
      <c r="Q90" s="266"/>
      <c r="R90" s="117"/>
      <c r="T90" s="118"/>
      <c r="U90" s="118"/>
    </row>
    <row r="91" spans="2:21" s="7" customFormat="1" ht="19.5" customHeight="1">
      <c r="B91" s="116"/>
      <c r="C91" s="182"/>
      <c r="D91" s="176" t="s">
        <v>120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94">
        <f>N136</f>
        <v>0</v>
      </c>
      <c r="O91" s="266"/>
      <c r="P91" s="266"/>
      <c r="Q91" s="266"/>
      <c r="R91" s="117"/>
      <c r="T91" s="118"/>
      <c r="U91" s="118"/>
    </row>
    <row r="92" spans="2:21" s="7" customFormat="1" ht="19.5" customHeight="1">
      <c r="B92" s="116"/>
      <c r="C92" s="182"/>
      <c r="D92" s="176" t="s">
        <v>121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94">
        <f>N144</f>
        <v>0</v>
      </c>
      <c r="O92" s="266"/>
      <c r="P92" s="266"/>
      <c r="Q92" s="266"/>
      <c r="R92" s="117"/>
      <c r="T92" s="118"/>
      <c r="U92" s="118"/>
    </row>
    <row r="93" spans="2:21" s="7" customFormat="1" ht="19.5" customHeight="1">
      <c r="B93" s="116"/>
      <c r="C93" s="182"/>
      <c r="D93" s="176" t="s">
        <v>122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94">
        <f>N151</f>
        <v>0</v>
      </c>
      <c r="O93" s="266"/>
      <c r="P93" s="266"/>
      <c r="Q93" s="266"/>
      <c r="R93" s="117"/>
      <c r="T93" s="118"/>
      <c r="U93" s="118"/>
    </row>
    <row r="94" spans="2:21" s="7" customFormat="1" ht="19.5" customHeight="1">
      <c r="B94" s="116"/>
      <c r="C94" s="182"/>
      <c r="D94" s="176" t="s">
        <v>123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94">
        <f>N161</f>
        <v>0</v>
      </c>
      <c r="O94" s="266"/>
      <c r="P94" s="266"/>
      <c r="Q94" s="266"/>
      <c r="R94" s="117"/>
      <c r="T94" s="118"/>
      <c r="U94" s="118"/>
    </row>
    <row r="95" spans="2:21" s="6" customFormat="1" ht="24.75" customHeight="1">
      <c r="B95" s="112"/>
      <c r="C95" s="181"/>
      <c r="D95" s="113" t="s">
        <v>124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269">
        <f>N163</f>
        <v>0</v>
      </c>
      <c r="O95" s="270"/>
      <c r="P95" s="270"/>
      <c r="Q95" s="270"/>
      <c r="R95" s="114"/>
      <c r="T95" s="115"/>
      <c r="U95" s="115"/>
    </row>
    <row r="96" spans="2:21" s="7" customFormat="1" ht="19.5" customHeight="1">
      <c r="B96" s="116"/>
      <c r="C96" s="182"/>
      <c r="D96" s="176" t="s">
        <v>125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94">
        <f>N164</f>
        <v>0</v>
      </c>
      <c r="O96" s="266"/>
      <c r="P96" s="266"/>
      <c r="Q96" s="266"/>
      <c r="R96" s="117"/>
      <c r="T96" s="118"/>
      <c r="U96" s="118"/>
    </row>
    <row r="97" spans="2:21" s="7" customFormat="1" ht="19.5" customHeight="1">
      <c r="B97" s="116"/>
      <c r="C97" s="182"/>
      <c r="D97" s="176" t="s">
        <v>126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94">
        <f>N176</f>
        <v>0</v>
      </c>
      <c r="O97" s="266"/>
      <c r="P97" s="266"/>
      <c r="Q97" s="266"/>
      <c r="R97" s="117"/>
      <c r="T97" s="118"/>
      <c r="U97" s="118"/>
    </row>
    <row r="98" spans="2:21" s="7" customFormat="1" ht="19.5" customHeight="1">
      <c r="B98" s="116"/>
      <c r="C98" s="182"/>
      <c r="D98" s="176" t="s">
        <v>127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94">
        <f>N186</f>
        <v>0</v>
      </c>
      <c r="O98" s="266"/>
      <c r="P98" s="266"/>
      <c r="Q98" s="266"/>
      <c r="R98" s="117"/>
      <c r="T98" s="118"/>
      <c r="U98" s="118"/>
    </row>
    <row r="99" spans="2:21" s="7" customFormat="1" ht="19.5" customHeight="1">
      <c r="B99" s="116"/>
      <c r="C99" s="182"/>
      <c r="D99" s="176" t="s">
        <v>128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94">
        <f>N196</f>
        <v>0</v>
      </c>
      <c r="O99" s="266"/>
      <c r="P99" s="266"/>
      <c r="Q99" s="266"/>
      <c r="R99" s="117"/>
      <c r="T99" s="118"/>
      <c r="U99" s="118"/>
    </row>
    <row r="100" spans="2:18" s="1" customFormat="1" ht="21.75" customHeight="1">
      <c r="B100" s="31"/>
      <c r="R100" s="32"/>
    </row>
    <row r="101" spans="2:21" s="1" customFormat="1" ht="29.25" customHeight="1">
      <c r="B101" s="31"/>
      <c r="C101" s="111" t="s">
        <v>129</v>
      </c>
      <c r="N101" s="267">
        <f>ROUND(N102+N103+N104+N105+N106+N107,2)</f>
        <v>0</v>
      </c>
      <c r="O101" s="268"/>
      <c r="P101" s="268"/>
      <c r="Q101" s="268"/>
      <c r="R101" s="32"/>
      <c r="T101" s="119"/>
      <c r="U101" s="120" t="s">
        <v>41</v>
      </c>
    </row>
    <row r="102" spans="2:65" s="1" customFormat="1" ht="18" customHeight="1">
      <c r="B102" s="31"/>
      <c r="D102" s="209" t="s">
        <v>130</v>
      </c>
      <c r="E102" s="210"/>
      <c r="F102" s="210"/>
      <c r="G102" s="210"/>
      <c r="H102" s="210"/>
      <c r="N102" s="193">
        <f>ROUND(N88*T102,2)</f>
        <v>0</v>
      </c>
      <c r="O102" s="194"/>
      <c r="P102" s="194"/>
      <c r="Q102" s="194"/>
      <c r="R102" s="32"/>
      <c r="S102" s="121"/>
      <c r="T102" s="122"/>
      <c r="U102" s="123" t="s">
        <v>44</v>
      </c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4" t="s">
        <v>131</v>
      </c>
      <c r="AZ102" s="121"/>
      <c r="BA102" s="121"/>
      <c r="BB102" s="121"/>
      <c r="BC102" s="121"/>
      <c r="BD102" s="121"/>
      <c r="BE102" s="125">
        <f aca="true" t="shared" si="0" ref="BE102:BE107">IF(U102="základná",N102,0)</f>
        <v>0</v>
      </c>
      <c r="BF102" s="125">
        <f aca="true" t="shared" si="1" ref="BF102:BF107">IF(U102="znížená",N102,0)</f>
        <v>0</v>
      </c>
      <c r="BG102" s="125">
        <f aca="true" t="shared" si="2" ref="BG102:BG107">IF(U102="zákl. prenesená",N102,0)</f>
        <v>0</v>
      </c>
      <c r="BH102" s="125">
        <f aca="true" t="shared" si="3" ref="BH102:BH107">IF(U102="zníž. prenesená",N102,0)</f>
        <v>0</v>
      </c>
      <c r="BI102" s="125">
        <f aca="true" t="shared" si="4" ref="BI102:BI107">IF(U102="nulová",N102,0)</f>
        <v>0</v>
      </c>
      <c r="BJ102" s="124" t="s">
        <v>132</v>
      </c>
      <c r="BK102" s="121"/>
      <c r="BL102" s="121"/>
      <c r="BM102" s="121"/>
    </row>
    <row r="103" spans="2:65" s="1" customFormat="1" ht="18" customHeight="1">
      <c r="B103" s="31"/>
      <c r="D103" s="209" t="s">
        <v>133</v>
      </c>
      <c r="E103" s="210"/>
      <c r="F103" s="210"/>
      <c r="G103" s="210"/>
      <c r="H103" s="210"/>
      <c r="N103" s="193">
        <f>ROUND(N88*T103,2)</f>
        <v>0</v>
      </c>
      <c r="O103" s="194"/>
      <c r="P103" s="194"/>
      <c r="Q103" s="194"/>
      <c r="R103" s="32"/>
      <c r="S103" s="121"/>
      <c r="T103" s="122"/>
      <c r="U103" s="123" t="s">
        <v>44</v>
      </c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4" t="s">
        <v>131</v>
      </c>
      <c r="AZ103" s="121"/>
      <c r="BA103" s="121"/>
      <c r="BB103" s="121"/>
      <c r="BC103" s="121"/>
      <c r="BD103" s="121"/>
      <c r="BE103" s="125">
        <f t="shared" si="0"/>
        <v>0</v>
      </c>
      <c r="BF103" s="125">
        <f t="shared" si="1"/>
        <v>0</v>
      </c>
      <c r="BG103" s="125">
        <f t="shared" si="2"/>
        <v>0</v>
      </c>
      <c r="BH103" s="125">
        <f t="shared" si="3"/>
        <v>0</v>
      </c>
      <c r="BI103" s="125">
        <f t="shared" si="4"/>
        <v>0</v>
      </c>
      <c r="BJ103" s="124" t="s">
        <v>132</v>
      </c>
      <c r="BK103" s="121"/>
      <c r="BL103" s="121"/>
      <c r="BM103" s="121"/>
    </row>
    <row r="104" spans="2:65" s="1" customFormat="1" ht="18" customHeight="1">
      <c r="B104" s="31"/>
      <c r="D104" s="209" t="s">
        <v>134</v>
      </c>
      <c r="E104" s="210"/>
      <c r="F104" s="210"/>
      <c r="G104" s="210"/>
      <c r="H104" s="210"/>
      <c r="N104" s="193">
        <f>ROUND(N88*T104,2)</f>
        <v>0</v>
      </c>
      <c r="O104" s="194"/>
      <c r="P104" s="194"/>
      <c r="Q104" s="194"/>
      <c r="R104" s="32"/>
      <c r="S104" s="121"/>
      <c r="T104" s="122"/>
      <c r="U104" s="123" t="s">
        <v>44</v>
      </c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4" t="s">
        <v>131</v>
      </c>
      <c r="AZ104" s="121"/>
      <c r="BA104" s="121"/>
      <c r="BB104" s="121"/>
      <c r="BC104" s="121"/>
      <c r="BD104" s="121"/>
      <c r="BE104" s="125">
        <f t="shared" si="0"/>
        <v>0</v>
      </c>
      <c r="BF104" s="125">
        <f t="shared" si="1"/>
        <v>0</v>
      </c>
      <c r="BG104" s="125">
        <f t="shared" si="2"/>
        <v>0</v>
      </c>
      <c r="BH104" s="125">
        <f t="shared" si="3"/>
        <v>0</v>
      </c>
      <c r="BI104" s="125">
        <f t="shared" si="4"/>
        <v>0</v>
      </c>
      <c r="BJ104" s="124" t="s">
        <v>132</v>
      </c>
      <c r="BK104" s="121"/>
      <c r="BL104" s="121"/>
      <c r="BM104" s="121"/>
    </row>
    <row r="105" spans="2:65" s="1" customFormat="1" ht="18" customHeight="1">
      <c r="B105" s="31"/>
      <c r="D105" s="209" t="s">
        <v>135</v>
      </c>
      <c r="E105" s="210"/>
      <c r="F105" s="210"/>
      <c r="G105" s="210"/>
      <c r="H105" s="210"/>
      <c r="N105" s="193">
        <f>ROUND(N88*T105,2)</f>
        <v>0</v>
      </c>
      <c r="O105" s="194"/>
      <c r="P105" s="194"/>
      <c r="Q105" s="194"/>
      <c r="R105" s="32"/>
      <c r="S105" s="121"/>
      <c r="T105" s="122"/>
      <c r="U105" s="123" t="s">
        <v>44</v>
      </c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4" t="s">
        <v>131</v>
      </c>
      <c r="AZ105" s="121"/>
      <c r="BA105" s="121"/>
      <c r="BB105" s="121"/>
      <c r="BC105" s="121"/>
      <c r="BD105" s="121"/>
      <c r="BE105" s="125">
        <f t="shared" si="0"/>
        <v>0</v>
      </c>
      <c r="BF105" s="125">
        <f t="shared" si="1"/>
        <v>0</v>
      </c>
      <c r="BG105" s="125">
        <f t="shared" si="2"/>
        <v>0</v>
      </c>
      <c r="BH105" s="125">
        <f t="shared" si="3"/>
        <v>0</v>
      </c>
      <c r="BI105" s="125">
        <f t="shared" si="4"/>
        <v>0</v>
      </c>
      <c r="BJ105" s="124" t="s">
        <v>132</v>
      </c>
      <c r="BK105" s="121"/>
      <c r="BL105" s="121"/>
      <c r="BM105" s="121"/>
    </row>
    <row r="106" spans="2:65" s="1" customFormat="1" ht="18" customHeight="1">
      <c r="B106" s="31"/>
      <c r="D106" s="209" t="s">
        <v>136</v>
      </c>
      <c r="E106" s="210"/>
      <c r="F106" s="210"/>
      <c r="G106" s="210"/>
      <c r="H106" s="210"/>
      <c r="N106" s="193">
        <f>ROUND(N88*T106,2)</f>
        <v>0</v>
      </c>
      <c r="O106" s="194"/>
      <c r="P106" s="194"/>
      <c r="Q106" s="194"/>
      <c r="R106" s="32"/>
      <c r="S106" s="121"/>
      <c r="T106" s="122"/>
      <c r="U106" s="123" t="s">
        <v>44</v>
      </c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4" t="s">
        <v>131</v>
      </c>
      <c r="AZ106" s="121"/>
      <c r="BA106" s="121"/>
      <c r="BB106" s="121"/>
      <c r="BC106" s="121"/>
      <c r="BD106" s="121"/>
      <c r="BE106" s="125">
        <f t="shared" si="0"/>
        <v>0</v>
      </c>
      <c r="BF106" s="125">
        <f t="shared" si="1"/>
        <v>0</v>
      </c>
      <c r="BG106" s="125">
        <f t="shared" si="2"/>
        <v>0</v>
      </c>
      <c r="BH106" s="125">
        <f t="shared" si="3"/>
        <v>0</v>
      </c>
      <c r="BI106" s="125">
        <f t="shared" si="4"/>
        <v>0</v>
      </c>
      <c r="BJ106" s="124" t="s">
        <v>132</v>
      </c>
      <c r="BK106" s="121"/>
      <c r="BL106" s="121"/>
      <c r="BM106" s="121"/>
    </row>
    <row r="107" spans="2:65" s="1" customFormat="1" ht="18" customHeight="1">
      <c r="B107" s="31"/>
      <c r="D107" s="176" t="s">
        <v>137</v>
      </c>
      <c r="N107" s="193">
        <f>ROUND(N88*T107,2)</f>
        <v>0</v>
      </c>
      <c r="O107" s="194"/>
      <c r="P107" s="194"/>
      <c r="Q107" s="194"/>
      <c r="R107" s="32"/>
      <c r="S107" s="121"/>
      <c r="T107" s="126"/>
      <c r="U107" s="127" t="s">
        <v>44</v>
      </c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4" t="s">
        <v>138</v>
      </c>
      <c r="AZ107" s="121"/>
      <c r="BA107" s="121"/>
      <c r="BB107" s="121"/>
      <c r="BC107" s="121"/>
      <c r="BD107" s="121"/>
      <c r="BE107" s="125">
        <f t="shared" si="0"/>
        <v>0</v>
      </c>
      <c r="BF107" s="125">
        <f t="shared" si="1"/>
        <v>0</v>
      </c>
      <c r="BG107" s="125">
        <f t="shared" si="2"/>
        <v>0</v>
      </c>
      <c r="BH107" s="125">
        <f t="shared" si="3"/>
        <v>0</v>
      </c>
      <c r="BI107" s="125">
        <f t="shared" si="4"/>
        <v>0</v>
      </c>
      <c r="BJ107" s="124" t="s">
        <v>132</v>
      </c>
      <c r="BK107" s="121"/>
      <c r="BL107" s="121"/>
      <c r="BM107" s="121"/>
    </row>
    <row r="108" spans="2:18" s="1" customFormat="1" ht="12">
      <c r="B108" s="31"/>
      <c r="R108" s="32"/>
    </row>
    <row r="109" spans="2:18" s="1" customFormat="1" ht="29.25" customHeight="1">
      <c r="B109" s="31"/>
      <c r="C109" s="100" t="s">
        <v>101</v>
      </c>
      <c r="D109" s="180"/>
      <c r="E109" s="180"/>
      <c r="F109" s="180"/>
      <c r="G109" s="180"/>
      <c r="H109" s="180"/>
      <c r="I109" s="180"/>
      <c r="J109" s="180"/>
      <c r="K109" s="180"/>
      <c r="L109" s="190">
        <f>ROUND(SUM(N88+N101),2)</f>
        <v>0</v>
      </c>
      <c r="M109" s="190"/>
      <c r="N109" s="190"/>
      <c r="O109" s="190"/>
      <c r="P109" s="190"/>
      <c r="Q109" s="190"/>
      <c r="R109" s="32"/>
    </row>
    <row r="110" spans="2:18" s="1" customFormat="1" ht="6.7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4" spans="2:18" s="1" customFormat="1" ht="6.75" customHeight="1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2:18" s="1" customFormat="1" ht="36.75" customHeight="1">
      <c r="B115" s="31"/>
      <c r="C115" s="195" t="s">
        <v>139</v>
      </c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32"/>
    </row>
    <row r="116" spans="2:18" s="1" customFormat="1" ht="6.75" customHeight="1">
      <c r="B116" s="31"/>
      <c r="R116" s="32"/>
    </row>
    <row r="117" spans="2:18" s="1" customFormat="1" ht="30" customHeight="1">
      <c r="B117" s="31"/>
      <c r="C117" s="177" t="s">
        <v>17</v>
      </c>
      <c r="F117" s="264" t="str">
        <f>F6</f>
        <v>Zberný dvor Dúbrava</v>
      </c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R117" s="32"/>
    </row>
    <row r="118" spans="2:18" s="1" customFormat="1" ht="36.75" customHeight="1">
      <c r="B118" s="31"/>
      <c r="C118" s="58" t="s">
        <v>108</v>
      </c>
      <c r="F118" s="197" t="str">
        <f>F7</f>
        <v>SO 01 - Prístrešok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R118" s="32"/>
    </row>
    <row r="119" spans="2:18" s="1" customFormat="1" ht="6.75" customHeight="1">
      <c r="B119" s="31"/>
      <c r="R119" s="32"/>
    </row>
    <row r="120" spans="2:18" s="1" customFormat="1" ht="18" customHeight="1">
      <c r="B120" s="31"/>
      <c r="C120" s="177" t="s">
        <v>22</v>
      </c>
      <c r="F120" s="168" t="str">
        <f>F9</f>
        <v> </v>
      </c>
      <c r="K120" s="177" t="s">
        <v>24</v>
      </c>
      <c r="M120" s="259" t="str">
        <f>IF(O9="","",O9)</f>
        <v>11. 3. 2018</v>
      </c>
      <c r="N120" s="259"/>
      <c r="O120" s="259"/>
      <c r="P120" s="259"/>
      <c r="R120" s="32"/>
    </row>
    <row r="121" spans="2:18" s="1" customFormat="1" ht="6.75" customHeight="1">
      <c r="B121" s="31"/>
      <c r="R121" s="32"/>
    </row>
    <row r="122" spans="2:18" s="1" customFormat="1" ht="12.75">
      <c r="B122" s="31"/>
      <c r="C122" s="177" t="s">
        <v>26</v>
      </c>
      <c r="F122" s="168" t="str">
        <f>E12</f>
        <v>Obec Dúbravy ,č.196, 96212 Dúbravy</v>
      </c>
      <c r="K122" s="177" t="s">
        <v>32</v>
      </c>
      <c r="M122" s="226" t="str">
        <f>E18</f>
        <v>Ing.Stanislava Miková,projekt.pozemných stavieb </v>
      </c>
      <c r="N122" s="226"/>
      <c r="O122" s="226"/>
      <c r="P122" s="226"/>
      <c r="Q122" s="226"/>
      <c r="R122" s="32"/>
    </row>
    <row r="123" spans="2:18" s="1" customFormat="1" ht="14.25" customHeight="1">
      <c r="B123" s="31"/>
      <c r="C123" s="177" t="s">
        <v>30</v>
      </c>
      <c r="F123" s="168" t="str">
        <f>IF(E15="","",E15)</f>
        <v>Určený na základe verejného obstarávania </v>
      </c>
      <c r="K123" s="177" t="s">
        <v>36</v>
      </c>
      <c r="M123" s="226" t="str">
        <f>E21</f>
        <v> </v>
      </c>
      <c r="N123" s="226"/>
      <c r="O123" s="226"/>
      <c r="P123" s="226"/>
      <c r="Q123" s="226"/>
      <c r="R123" s="32"/>
    </row>
    <row r="124" spans="2:18" s="1" customFormat="1" ht="9.75" customHeight="1">
      <c r="B124" s="31"/>
      <c r="R124" s="32"/>
    </row>
    <row r="125" spans="2:27" s="8" customFormat="1" ht="29.25" customHeight="1">
      <c r="B125" s="128"/>
      <c r="C125" s="129" t="s">
        <v>140</v>
      </c>
      <c r="D125" s="183" t="s">
        <v>141</v>
      </c>
      <c r="E125" s="183" t="s">
        <v>59</v>
      </c>
      <c r="F125" s="260" t="s">
        <v>142</v>
      </c>
      <c r="G125" s="260"/>
      <c r="H125" s="260"/>
      <c r="I125" s="260"/>
      <c r="J125" s="183" t="s">
        <v>143</v>
      </c>
      <c r="K125" s="183" t="s">
        <v>144</v>
      </c>
      <c r="L125" s="261" t="s">
        <v>145</v>
      </c>
      <c r="M125" s="261"/>
      <c r="N125" s="260" t="s">
        <v>115</v>
      </c>
      <c r="O125" s="260"/>
      <c r="P125" s="260"/>
      <c r="Q125" s="262"/>
      <c r="R125" s="130"/>
      <c r="T125" s="66" t="s">
        <v>146</v>
      </c>
      <c r="U125" s="67" t="s">
        <v>41</v>
      </c>
      <c r="V125" s="67" t="s">
        <v>147</v>
      </c>
      <c r="W125" s="67" t="s">
        <v>148</v>
      </c>
      <c r="X125" s="67" t="s">
        <v>149</v>
      </c>
      <c r="Y125" s="67" t="s">
        <v>150</v>
      </c>
      <c r="Z125" s="67" t="s">
        <v>151</v>
      </c>
      <c r="AA125" s="68" t="s">
        <v>152</v>
      </c>
    </row>
    <row r="126" spans="2:63" s="1" customFormat="1" ht="29.25" customHeight="1">
      <c r="B126" s="31"/>
      <c r="C126" s="70" t="s">
        <v>112</v>
      </c>
      <c r="N126" s="247">
        <f>BK126</f>
        <v>0</v>
      </c>
      <c r="O126" s="248"/>
      <c r="P126" s="248"/>
      <c r="Q126" s="248"/>
      <c r="R126" s="32"/>
      <c r="T126" s="69"/>
      <c r="U126" s="41"/>
      <c r="V126" s="41"/>
      <c r="W126" s="131">
        <f>W127+W163+W204</f>
        <v>0</v>
      </c>
      <c r="X126" s="41"/>
      <c r="Y126" s="131">
        <f>Y127+Y163+Y204</f>
        <v>95.44152029</v>
      </c>
      <c r="Z126" s="41"/>
      <c r="AA126" s="132">
        <f>AA127+AA163+AA204</f>
        <v>0</v>
      </c>
      <c r="AT126" s="19" t="s">
        <v>76</v>
      </c>
      <c r="AU126" s="19" t="s">
        <v>117</v>
      </c>
      <c r="BK126" s="133">
        <f>BK127+BK163+BK204</f>
        <v>0</v>
      </c>
    </row>
    <row r="127" spans="2:63" s="9" customFormat="1" ht="36.75" customHeight="1">
      <c r="B127" s="134"/>
      <c r="C127" s="135"/>
      <c r="D127" s="136" t="s">
        <v>118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34">
        <f>BK127</f>
        <v>0</v>
      </c>
      <c r="O127" s="235"/>
      <c r="P127" s="235"/>
      <c r="Q127" s="235"/>
      <c r="R127" s="137"/>
      <c r="T127" s="138"/>
      <c r="U127" s="135"/>
      <c r="V127" s="135"/>
      <c r="W127" s="139">
        <f>W128+W136+W144+W151+W161</f>
        <v>0</v>
      </c>
      <c r="X127" s="135"/>
      <c r="Y127" s="139">
        <f>Y128+Y136+Y144+Y151+Y161</f>
        <v>80.35663331</v>
      </c>
      <c r="Z127" s="135"/>
      <c r="AA127" s="140">
        <f>AA128+AA136+AA144+AA151+AA161</f>
        <v>0</v>
      </c>
      <c r="AR127" s="141" t="s">
        <v>85</v>
      </c>
      <c r="AT127" s="142" t="s">
        <v>76</v>
      </c>
      <c r="AU127" s="142" t="s">
        <v>77</v>
      </c>
      <c r="AY127" s="141" t="s">
        <v>153</v>
      </c>
      <c r="BK127" s="143">
        <f>BK128+BK136+BK144+BK151+BK161</f>
        <v>0</v>
      </c>
    </row>
    <row r="128" spans="2:63" s="9" customFormat="1" ht="19.5" customHeight="1">
      <c r="B128" s="134"/>
      <c r="C128" s="135"/>
      <c r="D128" s="144" t="s">
        <v>119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49">
        <f>BK128</f>
        <v>0</v>
      </c>
      <c r="O128" s="250"/>
      <c r="P128" s="250"/>
      <c r="Q128" s="250"/>
      <c r="R128" s="137"/>
      <c r="T128" s="138"/>
      <c r="U128" s="135"/>
      <c r="V128" s="135"/>
      <c r="W128" s="139">
        <f>SUM(W129:W135)</f>
        <v>0</v>
      </c>
      <c r="X128" s="135"/>
      <c r="Y128" s="139">
        <f>SUM(Y129:Y135)</f>
        <v>0</v>
      </c>
      <c r="Z128" s="135"/>
      <c r="AA128" s="140">
        <f>SUM(AA129:AA135)</f>
        <v>0</v>
      </c>
      <c r="AR128" s="141" t="s">
        <v>85</v>
      </c>
      <c r="AT128" s="142" t="s">
        <v>76</v>
      </c>
      <c r="AU128" s="142" t="s">
        <v>85</v>
      </c>
      <c r="AY128" s="141" t="s">
        <v>153</v>
      </c>
      <c r="BK128" s="143">
        <f>SUM(BK129:BK135)</f>
        <v>0</v>
      </c>
    </row>
    <row r="129" spans="2:65" s="1" customFormat="1" ht="22.5" customHeight="1">
      <c r="B129" s="31"/>
      <c r="C129" s="145" t="s">
        <v>85</v>
      </c>
      <c r="D129" s="145" t="s">
        <v>154</v>
      </c>
      <c r="E129" s="146" t="s">
        <v>155</v>
      </c>
      <c r="F129" s="239" t="s">
        <v>156</v>
      </c>
      <c r="G129" s="239"/>
      <c r="H129" s="239"/>
      <c r="I129" s="239"/>
      <c r="J129" s="147" t="s">
        <v>157</v>
      </c>
      <c r="K129" s="185">
        <v>7.2</v>
      </c>
      <c r="L129" s="240">
        <v>0</v>
      </c>
      <c r="M129" s="241"/>
      <c r="N129" s="242">
        <f>ROUND(L129*K129,3)</f>
        <v>0</v>
      </c>
      <c r="O129" s="242"/>
      <c r="P129" s="242"/>
      <c r="Q129" s="242"/>
      <c r="R129" s="32"/>
      <c r="T129" s="148" t="s">
        <v>20</v>
      </c>
      <c r="U129" s="35" t="s">
        <v>44</v>
      </c>
      <c r="W129" s="149">
        <f>V129*K129</f>
        <v>0</v>
      </c>
      <c r="X129" s="149">
        <v>0</v>
      </c>
      <c r="Y129" s="149">
        <f>X129*K129</f>
        <v>0</v>
      </c>
      <c r="Z129" s="149">
        <v>0</v>
      </c>
      <c r="AA129" s="150">
        <f>Z129*K129</f>
        <v>0</v>
      </c>
      <c r="AR129" s="19" t="s">
        <v>158</v>
      </c>
      <c r="AT129" s="19" t="s">
        <v>154</v>
      </c>
      <c r="AU129" s="19" t="s">
        <v>132</v>
      </c>
      <c r="AY129" s="19" t="s">
        <v>153</v>
      </c>
      <c r="BE129" s="93">
        <f>IF(U129="základná",N129,0)</f>
        <v>0</v>
      </c>
      <c r="BF129" s="93">
        <f>IF(U129="znížená",N129,0)</f>
        <v>0</v>
      </c>
      <c r="BG129" s="93">
        <f>IF(U129="zákl. prenesená",N129,0)</f>
        <v>0</v>
      </c>
      <c r="BH129" s="93">
        <f>IF(U129="zníž. prenesená",N129,0)</f>
        <v>0</v>
      </c>
      <c r="BI129" s="93">
        <f>IF(U129="nulová",N129,0)</f>
        <v>0</v>
      </c>
      <c r="BJ129" s="19" t="s">
        <v>132</v>
      </c>
      <c r="BK129" s="151">
        <f>ROUND(L129*K129,3)</f>
        <v>0</v>
      </c>
      <c r="BL129" s="19" t="s">
        <v>158</v>
      </c>
      <c r="BM129" s="19" t="s">
        <v>159</v>
      </c>
    </row>
    <row r="130" spans="2:51" s="10" customFormat="1" ht="22.5" customHeight="1">
      <c r="B130" s="152"/>
      <c r="C130" s="186"/>
      <c r="D130" s="186"/>
      <c r="E130" s="153" t="s">
        <v>20</v>
      </c>
      <c r="F130" s="237" t="s">
        <v>160</v>
      </c>
      <c r="G130" s="238"/>
      <c r="H130" s="238"/>
      <c r="I130" s="238"/>
      <c r="J130" s="186"/>
      <c r="K130" s="154">
        <v>7.2</v>
      </c>
      <c r="L130" s="186"/>
      <c r="M130" s="186"/>
      <c r="N130" s="186"/>
      <c r="O130" s="186"/>
      <c r="P130" s="186"/>
      <c r="Q130" s="186"/>
      <c r="R130" s="155"/>
      <c r="T130" s="156"/>
      <c r="U130" s="186"/>
      <c r="V130" s="186"/>
      <c r="W130" s="186"/>
      <c r="X130" s="186"/>
      <c r="Y130" s="186"/>
      <c r="Z130" s="186"/>
      <c r="AA130" s="157"/>
      <c r="AT130" s="158" t="s">
        <v>161</v>
      </c>
      <c r="AU130" s="158" t="s">
        <v>132</v>
      </c>
      <c r="AV130" s="10" t="s">
        <v>132</v>
      </c>
      <c r="AW130" s="10" t="s">
        <v>34</v>
      </c>
      <c r="AX130" s="10" t="s">
        <v>85</v>
      </c>
      <c r="AY130" s="158" t="s">
        <v>153</v>
      </c>
    </row>
    <row r="131" spans="2:65" s="1" customFormat="1" ht="31.5" customHeight="1">
      <c r="B131" s="31"/>
      <c r="C131" s="145" t="s">
        <v>132</v>
      </c>
      <c r="D131" s="145" t="s">
        <v>154</v>
      </c>
      <c r="E131" s="146" t="s">
        <v>162</v>
      </c>
      <c r="F131" s="239" t="s">
        <v>163</v>
      </c>
      <c r="G131" s="239"/>
      <c r="H131" s="239"/>
      <c r="I131" s="239"/>
      <c r="J131" s="147" t="s">
        <v>157</v>
      </c>
      <c r="K131" s="185">
        <v>7.2</v>
      </c>
      <c r="L131" s="240">
        <v>0</v>
      </c>
      <c r="M131" s="241"/>
      <c r="N131" s="242">
        <f>ROUND(L131*K131,3)</f>
        <v>0</v>
      </c>
      <c r="O131" s="242"/>
      <c r="P131" s="242"/>
      <c r="Q131" s="242"/>
      <c r="R131" s="32"/>
      <c r="T131" s="148" t="s">
        <v>20</v>
      </c>
      <c r="U131" s="35" t="s">
        <v>44</v>
      </c>
      <c r="W131" s="149">
        <f>V131*K131</f>
        <v>0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19" t="s">
        <v>158</v>
      </c>
      <c r="AT131" s="19" t="s">
        <v>154</v>
      </c>
      <c r="AU131" s="19" t="s">
        <v>132</v>
      </c>
      <c r="AY131" s="19" t="s">
        <v>153</v>
      </c>
      <c r="BE131" s="93">
        <f>IF(U131="základná",N131,0)</f>
        <v>0</v>
      </c>
      <c r="BF131" s="93">
        <f>IF(U131="znížená",N131,0)</f>
        <v>0</v>
      </c>
      <c r="BG131" s="93">
        <f>IF(U131="zákl. prenesená",N131,0)</f>
        <v>0</v>
      </c>
      <c r="BH131" s="93">
        <f>IF(U131="zníž. prenesená",N131,0)</f>
        <v>0</v>
      </c>
      <c r="BI131" s="93">
        <f>IF(U131="nulová",N131,0)</f>
        <v>0</v>
      </c>
      <c r="BJ131" s="19" t="s">
        <v>132</v>
      </c>
      <c r="BK131" s="151">
        <f>ROUND(L131*K131,3)</f>
        <v>0</v>
      </c>
      <c r="BL131" s="19" t="s">
        <v>158</v>
      </c>
      <c r="BM131" s="19" t="s">
        <v>164</v>
      </c>
    </row>
    <row r="132" spans="2:65" s="1" customFormat="1" ht="44.25" customHeight="1">
      <c r="B132" s="31"/>
      <c r="C132" s="145" t="s">
        <v>165</v>
      </c>
      <c r="D132" s="145" t="s">
        <v>154</v>
      </c>
      <c r="E132" s="146" t="s">
        <v>166</v>
      </c>
      <c r="F132" s="239" t="s">
        <v>167</v>
      </c>
      <c r="G132" s="239"/>
      <c r="H132" s="239"/>
      <c r="I132" s="239"/>
      <c r="J132" s="147" t="s">
        <v>157</v>
      </c>
      <c r="K132" s="185">
        <v>7.2</v>
      </c>
      <c r="L132" s="240">
        <v>0</v>
      </c>
      <c r="M132" s="241"/>
      <c r="N132" s="242">
        <f>ROUND(L132*K132,3)</f>
        <v>0</v>
      </c>
      <c r="O132" s="242"/>
      <c r="P132" s="242"/>
      <c r="Q132" s="242"/>
      <c r="R132" s="32"/>
      <c r="T132" s="148" t="s">
        <v>20</v>
      </c>
      <c r="U132" s="35" t="s">
        <v>44</v>
      </c>
      <c r="W132" s="149">
        <f>V132*K132</f>
        <v>0</v>
      </c>
      <c r="X132" s="149">
        <v>0</v>
      </c>
      <c r="Y132" s="149">
        <f>X132*K132</f>
        <v>0</v>
      </c>
      <c r="Z132" s="149">
        <v>0</v>
      </c>
      <c r="AA132" s="150">
        <f>Z132*K132</f>
        <v>0</v>
      </c>
      <c r="AR132" s="19" t="s">
        <v>158</v>
      </c>
      <c r="AT132" s="19" t="s">
        <v>154</v>
      </c>
      <c r="AU132" s="19" t="s">
        <v>132</v>
      </c>
      <c r="AY132" s="19" t="s">
        <v>153</v>
      </c>
      <c r="BE132" s="93">
        <f>IF(U132="základná",N132,0)</f>
        <v>0</v>
      </c>
      <c r="BF132" s="93">
        <f>IF(U132="znížená",N132,0)</f>
        <v>0</v>
      </c>
      <c r="BG132" s="93">
        <f>IF(U132="zákl. prenesená",N132,0)</f>
        <v>0</v>
      </c>
      <c r="BH132" s="93">
        <f>IF(U132="zníž. prenesená",N132,0)</f>
        <v>0</v>
      </c>
      <c r="BI132" s="93">
        <f>IF(U132="nulová",N132,0)</f>
        <v>0</v>
      </c>
      <c r="BJ132" s="19" t="s">
        <v>132</v>
      </c>
      <c r="BK132" s="151">
        <f>ROUND(L132*K132,3)</f>
        <v>0</v>
      </c>
      <c r="BL132" s="19" t="s">
        <v>158</v>
      </c>
      <c r="BM132" s="19" t="s">
        <v>168</v>
      </c>
    </row>
    <row r="133" spans="2:65" s="1" customFormat="1" ht="22.5" customHeight="1">
      <c r="B133" s="31"/>
      <c r="C133" s="145" t="s">
        <v>158</v>
      </c>
      <c r="D133" s="145" t="s">
        <v>154</v>
      </c>
      <c r="E133" s="146" t="s">
        <v>169</v>
      </c>
      <c r="F133" s="239" t="s">
        <v>170</v>
      </c>
      <c r="G133" s="239"/>
      <c r="H133" s="239"/>
      <c r="I133" s="239"/>
      <c r="J133" s="147" t="s">
        <v>157</v>
      </c>
      <c r="K133" s="185">
        <v>7.2</v>
      </c>
      <c r="L133" s="240">
        <v>0</v>
      </c>
      <c r="M133" s="241"/>
      <c r="N133" s="242">
        <f>ROUND(L133*K133,3)</f>
        <v>0</v>
      </c>
      <c r="O133" s="242"/>
      <c r="P133" s="242"/>
      <c r="Q133" s="242"/>
      <c r="R133" s="32"/>
      <c r="T133" s="148" t="s">
        <v>20</v>
      </c>
      <c r="U133" s="35" t="s">
        <v>44</v>
      </c>
      <c r="W133" s="149">
        <f>V133*K133</f>
        <v>0</v>
      </c>
      <c r="X133" s="149">
        <v>0</v>
      </c>
      <c r="Y133" s="149">
        <f>X133*K133</f>
        <v>0</v>
      </c>
      <c r="Z133" s="149">
        <v>0</v>
      </c>
      <c r="AA133" s="150">
        <f>Z133*K133</f>
        <v>0</v>
      </c>
      <c r="AR133" s="19" t="s">
        <v>158</v>
      </c>
      <c r="AT133" s="19" t="s">
        <v>154</v>
      </c>
      <c r="AU133" s="19" t="s">
        <v>132</v>
      </c>
      <c r="AY133" s="19" t="s">
        <v>153</v>
      </c>
      <c r="BE133" s="93">
        <f>IF(U133="základná",N133,0)</f>
        <v>0</v>
      </c>
      <c r="BF133" s="93">
        <f>IF(U133="znížená",N133,0)</f>
        <v>0</v>
      </c>
      <c r="BG133" s="93">
        <f>IF(U133="zákl. prenesená",N133,0)</f>
        <v>0</v>
      </c>
      <c r="BH133" s="93">
        <f>IF(U133="zníž. prenesená",N133,0)</f>
        <v>0</v>
      </c>
      <c r="BI133" s="93">
        <f>IF(U133="nulová",N133,0)</f>
        <v>0</v>
      </c>
      <c r="BJ133" s="19" t="s">
        <v>132</v>
      </c>
      <c r="BK133" s="151">
        <f>ROUND(L133*K133,3)</f>
        <v>0</v>
      </c>
      <c r="BL133" s="19" t="s">
        <v>158</v>
      </c>
      <c r="BM133" s="19" t="s">
        <v>171</v>
      </c>
    </row>
    <row r="134" spans="2:65" s="1" customFormat="1" ht="31.5" customHeight="1">
      <c r="B134" s="31"/>
      <c r="C134" s="145" t="s">
        <v>172</v>
      </c>
      <c r="D134" s="145" t="s">
        <v>154</v>
      </c>
      <c r="E134" s="146" t="s">
        <v>173</v>
      </c>
      <c r="F134" s="239" t="s">
        <v>174</v>
      </c>
      <c r="G134" s="239"/>
      <c r="H134" s="239"/>
      <c r="I134" s="239"/>
      <c r="J134" s="147" t="s">
        <v>175</v>
      </c>
      <c r="K134" s="185">
        <v>91</v>
      </c>
      <c r="L134" s="240">
        <v>0</v>
      </c>
      <c r="M134" s="241"/>
      <c r="N134" s="242">
        <f>ROUND(L134*K134,3)</f>
        <v>0</v>
      </c>
      <c r="O134" s="242"/>
      <c r="P134" s="242"/>
      <c r="Q134" s="242"/>
      <c r="R134" s="32"/>
      <c r="T134" s="148" t="s">
        <v>20</v>
      </c>
      <c r="U134" s="35" t="s">
        <v>44</v>
      </c>
      <c r="W134" s="149">
        <f>V134*K134</f>
        <v>0</v>
      </c>
      <c r="X134" s="149">
        <v>0</v>
      </c>
      <c r="Y134" s="149">
        <f>X134*K134</f>
        <v>0</v>
      </c>
      <c r="Z134" s="149">
        <v>0</v>
      </c>
      <c r="AA134" s="150">
        <f>Z134*K134</f>
        <v>0</v>
      </c>
      <c r="AR134" s="19" t="s">
        <v>158</v>
      </c>
      <c r="AT134" s="19" t="s">
        <v>154</v>
      </c>
      <c r="AU134" s="19" t="s">
        <v>132</v>
      </c>
      <c r="AY134" s="19" t="s">
        <v>153</v>
      </c>
      <c r="BE134" s="93">
        <f>IF(U134="základná",N134,0)</f>
        <v>0</v>
      </c>
      <c r="BF134" s="93">
        <f>IF(U134="znížená",N134,0)</f>
        <v>0</v>
      </c>
      <c r="BG134" s="93">
        <f>IF(U134="zákl. prenesená",N134,0)</f>
        <v>0</v>
      </c>
      <c r="BH134" s="93">
        <f>IF(U134="zníž. prenesená",N134,0)</f>
        <v>0</v>
      </c>
      <c r="BI134" s="93">
        <f>IF(U134="nulová",N134,0)</f>
        <v>0</v>
      </c>
      <c r="BJ134" s="19" t="s">
        <v>132</v>
      </c>
      <c r="BK134" s="151">
        <f>ROUND(L134*K134,3)</f>
        <v>0</v>
      </c>
      <c r="BL134" s="19" t="s">
        <v>158</v>
      </c>
      <c r="BM134" s="19" t="s">
        <v>176</v>
      </c>
    </row>
    <row r="135" spans="2:51" s="10" customFormat="1" ht="22.5" customHeight="1">
      <c r="B135" s="152"/>
      <c r="C135" s="186"/>
      <c r="D135" s="186"/>
      <c r="E135" s="153" t="s">
        <v>20</v>
      </c>
      <c r="F135" s="237" t="s">
        <v>177</v>
      </c>
      <c r="G135" s="238"/>
      <c r="H135" s="238"/>
      <c r="I135" s="238"/>
      <c r="J135" s="186"/>
      <c r="K135" s="154">
        <v>91</v>
      </c>
      <c r="L135" s="186"/>
      <c r="M135" s="186"/>
      <c r="N135" s="186"/>
      <c r="O135" s="186"/>
      <c r="P135" s="186"/>
      <c r="Q135" s="186"/>
      <c r="R135" s="155"/>
      <c r="T135" s="156"/>
      <c r="U135" s="186"/>
      <c r="V135" s="186"/>
      <c r="W135" s="186"/>
      <c r="X135" s="186"/>
      <c r="Y135" s="186"/>
      <c r="Z135" s="186"/>
      <c r="AA135" s="157"/>
      <c r="AT135" s="158" t="s">
        <v>161</v>
      </c>
      <c r="AU135" s="158" t="s">
        <v>132</v>
      </c>
      <c r="AV135" s="10" t="s">
        <v>132</v>
      </c>
      <c r="AW135" s="10" t="s">
        <v>34</v>
      </c>
      <c r="AX135" s="10" t="s">
        <v>85</v>
      </c>
      <c r="AY135" s="158" t="s">
        <v>153</v>
      </c>
    </row>
    <row r="136" spans="2:63" s="9" customFormat="1" ht="29.25" customHeight="1">
      <c r="B136" s="134"/>
      <c r="C136" s="135"/>
      <c r="D136" s="144" t="s">
        <v>120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49">
        <f>BK136</f>
        <v>0</v>
      </c>
      <c r="O136" s="250"/>
      <c r="P136" s="250"/>
      <c r="Q136" s="250"/>
      <c r="R136" s="137"/>
      <c r="T136" s="138"/>
      <c r="U136" s="135"/>
      <c r="V136" s="135"/>
      <c r="W136" s="139">
        <f>SUM(W137:W143)</f>
        <v>0</v>
      </c>
      <c r="X136" s="135"/>
      <c r="Y136" s="139">
        <f>SUM(Y137:Y143)</f>
        <v>12.37827375</v>
      </c>
      <c r="Z136" s="135"/>
      <c r="AA136" s="140">
        <f>SUM(AA137:AA143)</f>
        <v>0</v>
      </c>
      <c r="AR136" s="141" t="s">
        <v>85</v>
      </c>
      <c r="AT136" s="142" t="s">
        <v>76</v>
      </c>
      <c r="AU136" s="142" t="s">
        <v>85</v>
      </c>
      <c r="AY136" s="141" t="s">
        <v>153</v>
      </c>
      <c r="BK136" s="143">
        <f>SUM(BK137:BK143)</f>
        <v>0</v>
      </c>
    </row>
    <row r="137" spans="2:65" s="1" customFormat="1" ht="22.5" customHeight="1">
      <c r="B137" s="31"/>
      <c r="C137" s="145" t="s">
        <v>178</v>
      </c>
      <c r="D137" s="145" t="s">
        <v>154</v>
      </c>
      <c r="E137" s="146" t="s">
        <v>179</v>
      </c>
      <c r="F137" s="239" t="s">
        <v>180</v>
      </c>
      <c r="G137" s="239"/>
      <c r="H137" s="239"/>
      <c r="I137" s="239"/>
      <c r="J137" s="147" t="s">
        <v>157</v>
      </c>
      <c r="K137" s="185">
        <v>5.625</v>
      </c>
      <c r="L137" s="240">
        <v>0</v>
      </c>
      <c r="M137" s="241"/>
      <c r="N137" s="242">
        <f>ROUND(L137*K137,3)</f>
        <v>0</v>
      </c>
      <c r="O137" s="242"/>
      <c r="P137" s="242"/>
      <c r="Q137" s="242"/>
      <c r="R137" s="32"/>
      <c r="T137" s="148" t="s">
        <v>20</v>
      </c>
      <c r="U137" s="35" t="s">
        <v>44</v>
      </c>
      <c r="W137" s="149">
        <f>V137*K137</f>
        <v>0</v>
      </c>
      <c r="X137" s="149">
        <v>2.19407</v>
      </c>
      <c r="Y137" s="149">
        <f>X137*K137</f>
        <v>12.34164375</v>
      </c>
      <c r="Z137" s="149">
        <v>0</v>
      </c>
      <c r="AA137" s="150">
        <f>Z137*K137</f>
        <v>0</v>
      </c>
      <c r="AR137" s="19" t="s">
        <v>158</v>
      </c>
      <c r="AT137" s="19" t="s">
        <v>154</v>
      </c>
      <c r="AU137" s="19" t="s">
        <v>132</v>
      </c>
      <c r="AY137" s="19" t="s">
        <v>153</v>
      </c>
      <c r="BE137" s="93">
        <f>IF(U137="základná",N137,0)</f>
        <v>0</v>
      </c>
      <c r="BF137" s="93">
        <f>IF(U137="znížená",N137,0)</f>
        <v>0</v>
      </c>
      <c r="BG137" s="93">
        <f>IF(U137="zákl. prenesená",N137,0)</f>
        <v>0</v>
      </c>
      <c r="BH137" s="93">
        <f>IF(U137="zníž. prenesená",N137,0)</f>
        <v>0</v>
      </c>
      <c r="BI137" s="93">
        <f>IF(U137="nulová",N137,0)</f>
        <v>0</v>
      </c>
      <c r="BJ137" s="19" t="s">
        <v>132</v>
      </c>
      <c r="BK137" s="151">
        <f>ROUND(L137*K137,3)</f>
        <v>0</v>
      </c>
      <c r="BL137" s="19" t="s">
        <v>158</v>
      </c>
      <c r="BM137" s="19" t="s">
        <v>181</v>
      </c>
    </row>
    <row r="138" spans="2:51" s="10" customFormat="1" ht="22.5" customHeight="1">
      <c r="B138" s="152"/>
      <c r="C138" s="186"/>
      <c r="D138" s="186"/>
      <c r="E138" s="153" t="s">
        <v>20</v>
      </c>
      <c r="F138" s="237" t="s">
        <v>182</v>
      </c>
      <c r="G138" s="238"/>
      <c r="H138" s="238"/>
      <c r="I138" s="238"/>
      <c r="J138" s="186"/>
      <c r="K138" s="154">
        <v>4.5</v>
      </c>
      <c r="L138" s="186"/>
      <c r="M138" s="186"/>
      <c r="N138" s="186"/>
      <c r="O138" s="186"/>
      <c r="P138" s="186"/>
      <c r="Q138" s="186"/>
      <c r="R138" s="155"/>
      <c r="T138" s="156"/>
      <c r="U138" s="186"/>
      <c r="V138" s="186"/>
      <c r="W138" s="186"/>
      <c r="X138" s="186"/>
      <c r="Y138" s="186"/>
      <c r="Z138" s="186"/>
      <c r="AA138" s="157"/>
      <c r="AT138" s="158" t="s">
        <v>161</v>
      </c>
      <c r="AU138" s="158" t="s">
        <v>132</v>
      </c>
      <c r="AV138" s="10" t="s">
        <v>132</v>
      </c>
      <c r="AW138" s="10" t="s">
        <v>34</v>
      </c>
      <c r="AX138" s="10" t="s">
        <v>77</v>
      </c>
      <c r="AY138" s="158" t="s">
        <v>153</v>
      </c>
    </row>
    <row r="139" spans="2:51" s="10" customFormat="1" ht="22.5" customHeight="1">
      <c r="B139" s="152"/>
      <c r="C139" s="186"/>
      <c r="D139" s="186"/>
      <c r="E139" s="153" t="s">
        <v>20</v>
      </c>
      <c r="F139" s="243" t="s">
        <v>183</v>
      </c>
      <c r="G139" s="244"/>
      <c r="H139" s="244"/>
      <c r="I139" s="244"/>
      <c r="J139" s="186"/>
      <c r="K139" s="154">
        <v>1.125</v>
      </c>
      <c r="L139" s="186"/>
      <c r="M139" s="186"/>
      <c r="N139" s="186"/>
      <c r="O139" s="186"/>
      <c r="P139" s="186"/>
      <c r="Q139" s="186"/>
      <c r="R139" s="155"/>
      <c r="T139" s="156"/>
      <c r="U139" s="186"/>
      <c r="V139" s="186"/>
      <c r="W139" s="186"/>
      <c r="X139" s="186"/>
      <c r="Y139" s="186"/>
      <c r="Z139" s="186"/>
      <c r="AA139" s="157"/>
      <c r="AT139" s="158" t="s">
        <v>161</v>
      </c>
      <c r="AU139" s="158" t="s">
        <v>132</v>
      </c>
      <c r="AV139" s="10" t="s">
        <v>132</v>
      </c>
      <c r="AW139" s="10" t="s">
        <v>34</v>
      </c>
      <c r="AX139" s="10" t="s">
        <v>77</v>
      </c>
      <c r="AY139" s="158" t="s">
        <v>153</v>
      </c>
    </row>
    <row r="140" spans="2:51" s="11" customFormat="1" ht="22.5" customHeight="1">
      <c r="B140" s="159"/>
      <c r="C140" s="187"/>
      <c r="D140" s="187"/>
      <c r="E140" s="189" t="s">
        <v>20</v>
      </c>
      <c r="F140" s="245" t="s">
        <v>184</v>
      </c>
      <c r="G140" s="246"/>
      <c r="H140" s="246"/>
      <c r="I140" s="246"/>
      <c r="J140" s="187"/>
      <c r="K140" s="160">
        <v>5.625</v>
      </c>
      <c r="L140" s="187"/>
      <c r="M140" s="187"/>
      <c r="N140" s="187"/>
      <c r="O140" s="187"/>
      <c r="P140" s="187"/>
      <c r="Q140" s="187"/>
      <c r="R140" s="161"/>
      <c r="T140" s="162"/>
      <c r="U140" s="187"/>
      <c r="V140" s="187"/>
      <c r="W140" s="187"/>
      <c r="X140" s="187"/>
      <c r="Y140" s="187"/>
      <c r="Z140" s="187"/>
      <c r="AA140" s="163"/>
      <c r="AT140" s="164" t="s">
        <v>161</v>
      </c>
      <c r="AU140" s="164" t="s">
        <v>132</v>
      </c>
      <c r="AV140" s="11" t="s">
        <v>158</v>
      </c>
      <c r="AW140" s="11" t="s">
        <v>34</v>
      </c>
      <c r="AX140" s="11" t="s">
        <v>85</v>
      </c>
      <c r="AY140" s="164" t="s">
        <v>153</v>
      </c>
    </row>
    <row r="141" spans="2:65" s="1" customFormat="1" ht="31.5" customHeight="1">
      <c r="B141" s="31"/>
      <c r="C141" s="145" t="s">
        <v>185</v>
      </c>
      <c r="D141" s="145" t="s">
        <v>154</v>
      </c>
      <c r="E141" s="146" t="s">
        <v>186</v>
      </c>
      <c r="F141" s="239" t="s">
        <v>187</v>
      </c>
      <c r="G141" s="239"/>
      <c r="H141" s="239"/>
      <c r="I141" s="239"/>
      <c r="J141" s="147" t="s">
        <v>175</v>
      </c>
      <c r="K141" s="185">
        <v>9</v>
      </c>
      <c r="L141" s="240">
        <v>0</v>
      </c>
      <c r="M141" s="241"/>
      <c r="N141" s="242">
        <f>ROUND(L141*K141,3)</f>
        <v>0</v>
      </c>
      <c r="O141" s="242"/>
      <c r="P141" s="242"/>
      <c r="Q141" s="242"/>
      <c r="R141" s="32"/>
      <c r="T141" s="148" t="s">
        <v>20</v>
      </c>
      <c r="U141" s="35" t="s">
        <v>44</v>
      </c>
      <c r="W141" s="149">
        <f>V141*K141</f>
        <v>0</v>
      </c>
      <c r="X141" s="149">
        <v>0.00407</v>
      </c>
      <c r="Y141" s="149">
        <f>X141*K141</f>
        <v>0.036629999999999996</v>
      </c>
      <c r="Z141" s="149">
        <v>0</v>
      </c>
      <c r="AA141" s="150">
        <f>Z141*K141</f>
        <v>0</v>
      </c>
      <c r="AR141" s="19" t="s">
        <v>158</v>
      </c>
      <c r="AT141" s="19" t="s">
        <v>154</v>
      </c>
      <c r="AU141" s="19" t="s">
        <v>132</v>
      </c>
      <c r="AY141" s="19" t="s">
        <v>153</v>
      </c>
      <c r="BE141" s="93">
        <f>IF(U141="základná",N141,0)</f>
        <v>0</v>
      </c>
      <c r="BF141" s="93">
        <f>IF(U141="znížená",N141,0)</f>
        <v>0</v>
      </c>
      <c r="BG141" s="93">
        <f>IF(U141="zákl. prenesená",N141,0)</f>
        <v>0</v>
      </c>
      <c r="BH141" s="93">
        <f>IF(U141="zníž. prenesená",N141,0)</f>
        <v>0</v>
      </c>
      <c r="BI141" s="93">
        <f>IF(U141="nulová",N141,0)</f>
        <v>0</v>
      </c>
      <c r="BJ141" s="19" t="s">
        <v>132</v>
      </c>
      <c r="BK141" s="151">
        <f>ROUND(L141*K141,3)</f>
        <v>0</v>
      </c>
      <c r="BL141" s="19" t="s">
        <v>158</v>
      </c>
      <c r="BM141" s="19" t="s">
        <v>188</v>
      </c>
    </row>
    <row r="142" spans="2:51" s="10" customFormat="1" ht="22.5" customHeight="1">
      <c r="B142" s="152"/>
      <c r="C142" s="186"/>
      <c r="D142" s="186"/>
      <c r="E142" s="153" t="s">
        <v>20</v>
      </c>
      <c r="F142" s="237" t="s">
        <v>189</v>
      </c>
      <c r="G142" s="238"/>
      <c r="H142" s="238"/>
      <c r="I142" s="238"/>
      <c r="J142" s="186"/>
      <c r="K142" s="154">
        <v>9</v>
      </c>
      <c r="L142" s="186"/>
      <c r="M142" s="186"/>
      <c r="N142" s="186"/>
      <c r="O142" s="186"/>
      <c r="P142" s="186"/>
      <c r="Q142" s="186"/>
      <c r="R142" s="155"/>
      <c r="T142" s="156"/>
      <c r="U142" s="186"/>
      <c r="V142" s="186"/>
      <c r="W142" s="186"/>
      <c r="X142" s="186"/>
      <c r="Y142" s="186"/>
      <c r="Z142" s="186"/>
      <c r="AA142" s="157"/>
      <c r="AT142" s="158" t="s">
        <v>161</v>
      </c>
      <c r="AU142" s="158" t="s">
        <v>132</v>
      </c>
      <c r="AV142" s="10" t="s">
        <v>132</v>
      </c>
      <c r="AW142" s="10" t="s">
        <v>34</v>
      </c>
      <c r="AX142" s="10" t="s">
        <v>85</v>
      </c>
      <c r="AY142" s="158" t="s">
        <v>153</v>
      </c>
    </row>
    <row r="143" spans="2:65" s="1" customFormat="1" ht="31.5" customHeight="1">
      <c r="B143" s="31"/>
      <c r="C143" s="145" t="s">
        <v>190</v>
      </c>
      <c r="D143" s="145" t="s">
        <v>154</v>
      </c>
      <c r="E143" s="146" t="s">
        <v>191</v>
      </c>
      <c r="F143" s="239" t="s">
        <v>192</v>
      </c>
      <c r="G143" s="239"/>
      <c r="H143" s="239"/>
      <c r="I143" s="239"/>
      <c r="J143" s="147" t="s">
        <v>175</v>
      </c>
      <c r="K143" s="185">
        <v>9</v>
      </c>
      <c r="L143" s="240">
        <v>0</v>
      </c>
      <c r="M143" s="241"/>
      <c r="N143" s="242">
        <f>ROUND(L143*K143,3)</f>
        <v>0</v>
      </c>
      <c r="O143" s="242"/>
      <c r="P143" s="242"/>
      <c r="Q143" s="242"/>
      <c r="R143" s="32"/>
      <c r="T143" s="148" t="s">
        <v>20</v>
      </c>
      <c r="U143" s="35" t="s">
        <v>44</v>
      </c>
      <c r="W143" s="149">
        <f>V143*K143</f>
        <v>0</v>
      </c>
      <c r="X143" s="149">
        <v>0</v>
      </c>
      <c r="Y143" s="149">
        <f>X143*K143</f>
        <v>0</v>
      </c>
      <c r="Z143" s="149">
        <v>0</v>
      </c>
      <c r="AA143" s="150">
        <f>Z143*K143</f>
        <v>0</v>
      </c>
      <c r="AR143" s="19" t="s">
        <v>158</v>
      </c>
      <c r="AT143" s="19" t="s">
        <v>154</v>
      </c>
      <c r="AU143" s="19" t="s">
        <v>132</v>
      </c>
      <c r="AY143" s="19" t="s">
        <v>153</v>
      </c>
      <c r="BE143" s="93">
        <f>IF(U143="základná",N143,0)</f>
        <v>0</v>
      </c>
      <c r="BF143" s="93">
        <f>IF(U143="znížená",N143,0)</f>
        <v>0</v>
      </c>
      <c r="BG143" s="93">
        <f>IF(U143="zákl. prenesená",N143,0)</f>
        <v>0</v>
      </c>
      <c r="BH143" s="93">
        <f>IF(U143="zníž. prenesená",N143,0)</f>
        <v>0</v>
      </c>
      <c r="BI143" s="93">
        <f>IF(U143="nulová",N143,0)</f>
        <v>0</v>
      </c>
      <c r="BJ143" s="19" t="s">
        <v>132</v>
      </c>
      <c r="BK143" s="151">
        <f>ROUND(L143*K143,3)</f>
        <v>0</v>
      </c>
      <c r="BL143" s="19" t="s">
        <v>158</v>
      </c>
      <c r="BM143" s="19" t="s">
        <v>193</v>
      </c>
    </row>
    <row r="144" spans="2:63" s="9" customFormat="1" ht="29.25" customHeight="1">
      <c r="B144" s="134"/>
      <c r="C144" s="135"/>
      <c r="D144" s="144" t="s">
        <v>121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51">
        <f>BK144</f>
        <v>0</v>
      </c>
      <c r="O144" s="252"/>
      <c r="P144" s="252"/>
      <c r="Q144" s="252"/>
      <c r="R144" s="137"/>
      <c r="T144" s="138"/>
      <c r="U144" s="135"/>
      <c r="V144" s="135"/>
      <c r="W144" s="139">
        <f>SUM(W145:W150)</f>
        <v>0</v>
      </c>
      <c r="X144" s="135"/>
      <c r="Y144" s="139">
        <f>SUM(Y145:Y150)</f>
        <v>59.38059396</v>
      </c>
      <c r="Z144" s="135"/>
      <c r="AA144" s="140">
        <f>SUM(AA145:AA150)</f>
        <v>0</v>
      </c>
      <c r="AR144" s="141" t="s">
        <v>85</v>
      </c>
      <c r="AT144" s="142" t="s">
        <v>76</v>
      </c>
      <c r="AU144" s="142" t="s">
        <v>85</v>
      </c>
      <c r="AY144" s="141" t="s">
        <v>153</v>
      </c>
      <c r="BK144" s="143">
        <f>SUM(BK145:BK150)</f>
        <v>0</v>
      </c>
    </row>
    <row r="145" spans="2:65" s="1" customFormat="1" ht="31.5" customHeight="1">
      <c r="B145" s="31"/>
      <c r="C145" s="145" t="s">
        <v>194</v>
      </c>
      <c r="D145" s="145" t="s">
        <v>154</v>
      </c>
      <c r="E145" s="146" t="s">
        <v>195</v>
      </c>
      <c r="F145" s="239" t="s">
        <v>196</v>
      </c>
      <c r="G145" s="239"/>
      <c r="H145" s="239"/>
      <c r="I145" s="239"/>
      <c r="J145" s="147" t="s">
        <v>157</v>
      </c>
      <c r="K145" s="185">
        <v>14.92</v>
      </c>
      <c r="L145" s="240">
        <v>0</v>
      </c>
      <c r="M145" s="241"/>
      <c r="N145" s="242">
        <f>ROUND(L145*K145,3)</f>
        <v>0</v>
      </c>
      <c r="O145" s="242"/>
      <c r="P145" s="242"/>
      <c r="Q145" s="242"/>
      <c r="R145" s="32"/>
      <c r="T145" s="148" t="s">
        <v>20</v>
      </c>
      <c r="U145" s="35" t="s">
        <v>44</v>
      </c>
      <c r="W145" s="149">
        <f>V145*K145</f>
        <v>0</v>
      </c>
      <c r="X145" s="149">
        <v>2.19407</v>
      </c>
      <c r="Y145" s="149">
        <f>X145*K145</f>
        <v>32.7355244</v>
      </c>
      <c r="Z145" s="149">
        <v>0</v>
      </c>
      <c r="AA145" s="150">
        <f>Z145*K145</f>
        <v>0</v>
      </c>
      <c r="AR145" s="19" t="s">
        <v>158</v>
      </c>
      <c r="AT145" s="19" t="s">
        <v>154</v>
      </c>
      <c r="AU145" s="19" t="s">
        <v>132</v>
      </c>
      <c r="AY145" s="19" t="s">
        <v>153</v>
      </c>
      <c r="BE145" s="93">
        <f>IF(U145="základná",N145,0)</f>
        <v>0</v>
      </c>
      <c r="BF145" s="93">
        <f>IF(U145="znížená",N145,0)</f>
        <v>0</v>
      </c>
      <c r="BG145" s="93">
        <f>IF(U145="zákl. prenesená",N145,0)</f>
        <v>0</v>
      </c>
      <c r="BH145" s="93">
        <f>IF(U145="zníž. prenesená",N145,0)</f>
        <v>0</v>
      </c>
      <c r="BI145" s="93">
        <f>IF(U145="nulová",N145,0)</f>
        <v>0</v>
      </c>
      <c r="BJ145" s="19" t="s">
        <v>132</v>
      </c>
      <c r="BK145" s="151">
        <f>ROUND(L145*K145,3)</f>
        <v>0</v>
      </c>
      <c r="BL145" s="19" t="s">
        <v>158</v>
      </c>
      <c r="BM145" s="19" t="s">
        <v>197</v>
      </c>
    </row>
    <row r="146" spans="2:51" s="10" customFormat="1" ht="22.5" customHeight="1">
      <c r="B146" s="152"/>
      <c r="C146" s="186"/>
      <c r="D146" s="186"/>
      <c r="E146" s="153" t="s">
        <v>20</v>
      </c>
      <c r="F146" s="237" t="s">
        <v>198</v>
      </c>
      <c r="G146" s="238"/>
      <c r="H146" s="238"/>
      <c r="I146" s="238"/>
      <c r="J146" s="186"/>
      <c r="K146" s="154">
        <v>14.92</v>
      </c>
      <c r="L146" s="186"/>
      <c r="M146" s="186"/>
      <c r="N146" s="186"/>
      <c r="O146" s="186"/>
      <c r="P146" s="186"/>
      <c r="Q146" s="186"/>
      <c r="R146" s="155"/>
      <c r="T146" s="156"/>
      <c r="U146" s="186"/>
      <c r="V146" s="186"/>
      <c r="W146" s="186"/>
      <c r="X146" s="186"/>
      <c r="Y146" s="186"/>
      <c r="Z146" s="186"/>
      <c r="AA146" s="157"/>
      <c r="AT146" s="158" t="s">
        <v>161</v>
      </c>
      <c r="AU146" s="158" t="s">
        <v>132</v>
      </c>
      <c r="AV146" s="10" t="s">
        <v>132</v>
      </c>
      <c r="AW146" s="10" t="s">
        <v>34</v>
      </c>
      <c r="AX146" s="10" t="s">
        <v>85</v>
      </c>
      <c r="AY146" s="158" t="s">
        <v>153</v>
      </c>
    </row>
    <row r="147" spans="2:65" s="1" customFormat="1" ht="31.5" customHeight="1">
      <c r="B147" s="31"/>
      <c r="C147" s="145" t="s">
        <v>199</v>
      </c>
      <c r="D147" s="145" t="s">
        <v>154</v>
      </c>
      <c r="E147" s="146" t="s">
        <v>200</v>
      </c>
      <c r="F147" s="239" t="s">
        <v>201</v>
      </c>
      <c r="G147" s="239"/>
      <c r="H147" s="239"/>
      <c r="I147" s="239"/>
      <c r="J147" s="147" t="s">
        <v>175</v>
      </c>
      <c r="K147" s="185">
        <v>7.396</v>
      </c>
      <c r="L147" s="240">
        <v>0</v>
      </c>
      <c r="M147" s="241"/>
      <c r="N147" s="242">
        <f>ROUND(L147*K147,3)</f>
        <v>0</v>
      </c>
      <c r="O147" s="242"/>
      <c r="P147" s="242"/>
      <c r="Q147" s="242"/>
      <c r="R147" s="32"/>
      <c r="T147" s="148" t="s">
        <v>20</v>
      </c>
      <c r="U147" s="35" t="s">
        <v>44</v>
      </c>
      <c r="W147" s="149">
        <f>V147*K147</f>
        <v>0</v>
      </c>
      <c r="X147" s="149">
        <v>0.00861</v>
      </c>
      <c r="Y147" s="149">
        <f>X147*K147</f>
        <v>0.06367956</v>
      </c>
      <c r="Z147" s="149">
        <v>0</v>
      </c>
      <c r="AA147" s="150">
        <f>Z147*K147</f>
        <v>0</v>
      </c>
      <c r="AR147" s="19" t="s">
        <v>158</v>
      </c>
      <c r="AT147" s="19" t="s">
        <v>154</v>
      </c>
      <c r="AU147" s="19" t="s">
        <v>132</v>
      </c>
      <c r="AY147" s="19" t="s">
        <v>153</v>
      </c>
      <c r="BE147" s="93">
        <f>IF(U147="základná",N147,0)</f>
        <v>0</v>
      </c>
      <c r="BF147" s="93">
        <f>IF(U147="znížená",N147,0)</f>
        <v>0</v>
      </c>
      <c r="BG147" s="93">
        <f>IF(U147="zákl. prenesená",N147,0)</f>
        <v>0</v>
      </c>
      <c r="BH147" s="93">
        <f>IF(U147="zníž. prenesená",N147,0)</f>
        <v>0</v>
      </c>
      <c r="BI147" s="93">
        <f>IF(U147="nulová",N147,0)</f>
        <v>0</v>
      </c>
      <c r="BJ147" s="19" t="s">
        <v>132</v>
      </c>
      <c r="BK147" s="151">
        <f>ROUND(L147*K147,3)</f>
        <v>0</v>
      </c>
      <c r="BL147" s="19" t="s">
        <v>158</v>
      </c>
      <c r="BM147" s="19" t="s">
        <v>202</v>
      </c>
    </row>
    <row r="148" spans="2:51" s="10" customFormat="1" ht="22.5" customHeight="1">
      <c r="B148" s="152"/>
      <c r="C148" s="186"/>
      <c r="D148" s="186"/>
      <c r="E148" s="153" t="s">
        <v>20</v>
      </c>
      <c r="F148" s="237" t="s">
        <v>203</v>
      </c>
      <c r="G148" s="238"/>
      <c r="H148" s="238"/>
      <c r="I148" s="238"/>
      <c r="J148" s="186"/>
      <c r="K148" s="154">
        <v>7.396</v>
      </c>
      <c r="L148" s="186"/>
      <c r="M148" s="186"/>
      <c r="N148" s="186"/>
      <c r="O148" s="186"/>
      <c r="P148" s="186"/>
      <c r="Q148" s="186"/>
      <c r="R148" s="155"/>
      <c r="T148" s="156"/>
      <c r="U148" s="186"/>
      <c r="V148" s="186"/>
      <c r="W148" s="186"/>
      <c r="X148" s="186"/>
      <c r="Y148" s="186"/>
      <c r="Z148" s="186"/>
      <c r="AA148" s="157"/>
      <c r="AT148" s="158" t="s">
        <v>161</v>
      </c>
      <c r="AU148" s="158" t="s">
        <v>132</v>
      </c>
      <c r="AV148" s="10" t="s">
        <v>132</v>
      </c>
      <c r="AW148" s="10" t="s">
        <v>34</v>
      </c>
      <c r="AX148" s="10" t="s">
        <v>85</v>
      </c>
      <c r="AY148" s="158" t="s">
        <v>153</v>
      </c>
    </row>
    <row r="149" spans="2:65" s="1" customFormat="1" ht="31.5" customHeight="1">
      <c r="B149" s="31"/>
      <c r="C149" s="145" t="s">
        <v>204</v>
      </c>
      <c r="D149" s="145" t="s">
        <v>154</v>
      </c>
      <c r="E149" s="146" t="s">
        <v>205</v>
      </c>
      <c r="F149" s="239" t="s">
        <v>206</v>
      </c>
      <c r="G149" s="239"/>
      <c r="H149" s="239"/>
      <c r="I149" s="239"/>
      <c r="J149" s="147" t="s">
        <v>157</v>
      </c>
      <c r="K149" s="185">
        <v>14.47</v>
      </c>
      <c r="L149" s="240">
        <v>0</v>
      </c>
      <c r="M149" s="241"/>
      <c r="N149" s="242">
        <f>ROUND(L149*K149,3)</f>
        <v>0</v>
      </c>
      <c r="O149" s="242"/>
      <c r="P149" s="242"/>
      <c r="Q149" s="242"/>
      <c r="R149" s="32"/>
      <c r="T149" s="148" t="s">
        <v>20</v>
      </c>
      <c r="U149" s="35" t="s">
        <v>44</v>
      </c>
      <c r="W149" s="149">
        <f>V149*K149</f>
        <v>0</v>
      </c>
      <c r="X149" s="149">
        <v>1.837</v>
      </c>
      <c r="Y149" s="149">
        <f>X149*K149</f>
        <v>26.58139</v>
      </c>
      <c r="Z149" s="149">
        <v>0</v>
      </c>
      <c r="AA149" s="150">
        <f>Z149*K149</f>
        <v>0</v>
      </c>
      <c r="AR149" s="19" t="s">
        <v>158</v>
      </c>
      <c r="AT149" s="19" t="s">
        <v>154</v>
      </c>
      <c r="AU149" s="19" t="s">
        <v>132</v>
      </c>
      <c r="AY149" s="19" t="s">
        <v>153</v>
      </c>
      <c r="BE149" s="93">
        <f>IF(U149="základná",N149,0)</f>
        <v>0</v>
      </c>
      <c r="BF149" s="93">
        <f>IF(U149="znížená",N149,0)</f>
        <v>0</v>
      </c>
      <c r="BG149" s="93">
        <f>IF(U149="zákl. prenesená",N149,0)</f>
        <v>0</v>
      </c>
      <c r="BH149" s="93">
        <f>IF(U149="zníž. prenesená",N149,0)</f>
        <v>0</v>
      </c>
      <c r="BI149" s="93">
        <f>IF(U149="nulová",N149,0)</f>
        <v>0</v>
      </c>
      <c r="BJ149" s="19" t="s">
        <v>132</v>
      </c>
      <c r="BK149" s="151">
        <f>ROUND(L149*K149,3)</f>
        <v>0</v>
      </c>
      <c r="BL149" s="19" t="s">
        <v>158</v>
      </c>
      <c r="BM149" s="19" t="s">
        <v>207</v>
      </c>
    </row>
    <row r="150" spans="2:51" s="10" customFormat="1" ht="22.5" customHeight="1">
      <c r="B150" s="152"/>
      <c r="C150" s="186"/>
      <c r="D150" s="186"/>
      <c r="E150" s="153" t="s">
        <v>20</v>
      </c>
      <c r="F150" s="237" t="s">
        <v>208</v>
      </c>
      <c r="G150" s="238"/>
      <c r="H150" s="238"/>
      <c r="I150" s="238"/>
      <c r="J150" s="186"/>
      <c r="K150" s="154">
        <v>14.47</v>
      </c>
      <c r="L150" s="186"/>
      <c r="M150" s="186"/>
      <c r="N150" s="186"/>
      <c r="O150" s="186"/>
      <c r="P150" s="186"/>
      <c r="Q150" s="186"/>
      <c r="R150" s="155"/>
      <c r="T150" s="156"/>
      <c r="U150" s="186"/>
      <c r="V150" s="186"/>
      <c r="W150" s="186"/>
      <c r="X150" s="186"/>
      <c r="Y150" s="186"/>
      <c r="Z150" s="186"/>
      <c r="AA150" s="157"/>
      <c r="AT150" s="158" t="s">
        <v>161</v>
      </c>
      <c r="AU150" s="158" t="s">
        <v>132</v>
      </c>
      <c r="AV150" s="10" t="s">
        <v>132</v>
      </c>
      <c r="AW150" s="10" t="s">
        <v>34</v>
      </c>
      <c r="AX150" s="10" t="s">
        <v>85</v>
      </c>
      <c r="AY150" s="158" t="s">
        <v>153</v>
      </c>
    </row>
    <row r="151" spans="2:63" s="9" customFormat="1" ht="29.25" customHeight="1">
      <c r="B151" s="134"/>
      <c r="C151" s="135"/>
      <c r="D151" s="144" t="s">
        <v>122</v>
      </c>
      <c r="E151" s="144"/>
      <c r="F151" s="144"/>
      <c r="G151" s="144"/>
      <c r="H151" s="144"/>
      <c r="I151" s="144"/>
      <c r="J151" s="144"/>
      <c r="K151" s="144"/>
      <c r="L151" s="144"/>
      <c r="M151" s="144"/>
      <c r="N151" s="249">
        <f>BK151</f>
        <v>0</v>
      </c>
      <c r="O151" s="250"/>
      <c r="P151" s="250"/>
      <c r="Q151" s="250"/>
      <c r="R151" s="137"/>
      <c r="T151" s="138"/>
      <c r="U151" s="135"/>
      <c r="V151" s="135"/>
      <c r="W151" s="139">
        <f>SUM(W152:W160)</f>
        <v>0</v>
      </c>
      <c r="X151" s="135"/>
      <c r="Y151" s="139">
        <f>SUM(Y152:Y160)</f>
        <v>8.5977656</v>
      </c>
      <c r="Z151" s="135"/>
      <c r="AA151" s="140">
        <f>SUM(AA152:AA160)</f>
        <v>0</v>
      </c>
      <c r="AR151" s="141" t="s">
        <v>85</v>
      </c>
      <c r="AT151" s="142" t="s">
        <v>76</v>
      </c>
      <c r="AU151" s="142" t="s">
        <v>85</v>
      </c>
      <c r="AY151" s="141" t="s">
        <v>153</v>
      </c>
      <c r="BK151" s="143">
        <f>SUM(BK152:BK160)</f>
        <v>0</v>
      </c>
    </row>
    <row r="152" spans="2:65" s="1" customFormat="1" ht="44.25" customHeight="1">
      <c r="B152" s="31"/>
      <c r="C152" s="145" t="s">
        <v>209</v>
      </c>
      <c r="D152" s="145" t="s">
        <v>154</v>
      </c>
      <c r="E152" s="146" t="s">
        <v>210</v>
      </c>
      <c r="F152" s="239" t="s">
        <v>211</v>
      </c>
      <c r="G152" s="239"/>
      <c r="H152" s="239"/>
      <c r="I152" s="239"/>
      <c r="J152" s="147" t="s">
        <v>212</v>
      </c>
      <c r="K152" s="185">
        <v>12.25</v>
      </c>
      <c r="L152" s="240">
        <v>0</v>
      </c>
      <c r="M152" s="241"/>
      <c r="N152" s="242">
        <f>ROUND(L152*K152,3)</f>
        <v>0</v>
      </c>
      <c r="O152" s="242"/>
      <c r="P152" s="242"/>
      <c r="Q152" s="242"/>
      <c r="R152" s="32"/>
      <c r="T152" s="148" t="s">
        <v>20</v>
      </c>
      <c r="U152" s="35" t="s">
        <v>44</v>
      </c>
      <c r="W152" s="149">
        <f>V152*K152</f>
        <v>0</v>
      </c>
      <c r="X152" s="149">
        <v>0.16504</v>
      </c>
      <c r="Y152" s="149">
        <f>X152*K152</f>
        <v>2.02174</v>
      </c>
      <c r="Z152" s="149">
        <v>0</v>
      </c>
      <c r="AA152" s="150">
        <f>Z152*K152</f>
        <v>0</v>
      </c>
      <c r="AR152" s="19" t="s">
        <v>158</v>
      </c>
      <c r="AT152" s="19" t="s">
        <v>154</v>
      </c>
      <c r="AU152" s="19" t="s">
        <v>132</v>
      </c>
      <c r="AY152" s="19" t="s">
        <v>153</v>
      </c>
      <c r="BE152" s="93">
        <f>IF(U152="základná",N152,0)</f>
        <v>0</v>
      </c>
      <c r="BF152" s="93">
        <f>IF(U152="znížená",N152,0)</f>
        <v>0</v>
      </c>
      <c r="BG152" s="93">
        <f>IF(U152="zákl. prenesená",N152,0)</f>
        <v>0</v>
      </c>
      <c r="BH152" s="93">
        <f>IF(U152="zníž. prenesená",N152,0)</f>
        <v>0</v>
      </c>
      <c r="BI152" s="93">
        <f>IF(U152="nulová",N152,0)</f>
        <v>0</v>
      </c>
      <c r="BJ152" s="19" t="s">
        <v>132</v>
      </c>
      <c r="BK152" s="151">
        <f>ROUND(L152*K152,3)</f>
        <v>0</v>
      </c>
      <c r="BL152" s="19" t="s">
        <v>158</v>
      </c>
      <c r="BM152" s="19" t="s">
        <v>213</v>
      </c>
    </row>
    <row r="153" spans="2:65" s="1" customFormat="1" ht="44.25" customHeight="1">
      <c r="B153" s="31"/>
      <c r="C153" s="145" t="s">
        <v>214</v>
      </c>
      <c r="D153" s="145" t="s">
        <v>154</v>
      </c>
      <c r="E153" s="146" t="s">
        <v>215</v>
      </c>
      <c r="F153" s="239" t="s">
        <v>216</v>
      </c>
      <c r="G153" s="239"/>
      <c r="H153" s="239"/>
      <c r="I153" s="239"/>
      <c r="J153" s="147" t="s">
        <v>212</v>
      </c>
      <c r="K153" s="185">
        <v>28.73</v>
      </c>
      <c r="L153" s="240">
        <v>0</v>
      </c>
      <c r="M153" s="241"/>
      <c r="N153" s="242">
        <f>ROUND(L153*K153,3)</f>
        <v>0</v>
      </c>
      <c r="O153" s="242"/>
      <c r="P153" s="242"/>
      <c r="Q153" s="242"/>
      <c r="R153" s="32"/>
      <c r="T153" s="148" t="s">
        <v>20</v>
      </c>
      <c r="U153" s="35" t="s">
        <v>44</v>
      </c>
      <c r="W153" s="149">
        <f>V153*K153</f>
        <v>0</v>
      </c>
      <c r="X153" s="149">
        <v>0.12662</v>
      </c>
      <c r="Y153" s="149">
        <f>X153*K153</f>
        <v>3.6377926000000005</v>
      </c>
      <c r="Z153" s="149">
        <v>0</v>
      </c>
      <c r="AA153" s="150">
        <f>Z153*K153</f>
        <v>0</v>
      </c>
      <c r="AR153" s="19" t="s">
        <v>158</v>
      </c>
      <c r="AT153" s="19" t="s">
        <v>154</v>
      </c>
      <c r="AU153" s="19" t="s">
        <v>132</v>
      </c>
      <c r="AY153" s="19" t="s">
        <v>153</v>
      </c>
      <c r="BE153" s="93">
        <f>IF(U153="základná",N153,0)</f>
        <v>0</v>
      </c>
      <c r="BF153" s="93">
        <f>IF(U153="znížená",N153,0)</f>
        <v>0</v>
      </c>
      <c r="BG153" s="93">
        <f>IF(U153="zákl. prenesená",N153,0)</f>
        <v>0</v>
      </c>
      <c r="BH153" s="93">
        <f>IF(U153="zníž. prenesená",N153,0)</f>
        <v>0</v>
      </c>
      <c r="BI153" s="93">
        <f>IF(U153="nulová",N153,0)</f>
        <v>0</v>
      </c>
      <c r="BJ153" s="19" t="s">
        <v>132</v>
      </c>
      <c r="BK153" s="151">
        <f>ROUND(L153*K153,3)</f>
        <v>0</v>
      </c>
      <c r="BL153" s="19" t="s">
        <v>158</v>
      </c>
      <c r="BM153" s="19" t="s">
        <v>217</v>
      </c>
    </row>
    <row r="154" spans="2:51" s="10" customFormat="1" ht="22.5" customHeight="1">
      <c r="B154" s="152"/>
      <c r="C154" s="186"/>
      <c r="D154" s="186"/>
      <c r="E154" s="153" t="s">
        <v>20</v>
      </c>
      <c r="F154" s="237" t="s">
        <v>218</v>
      </c>
      <c r="G154" s="238"/>
      <c r="H154" s="238"/>
      <c r="I154" s="238"/>
      <c r="J154" s="186"/>
      <c r="K154" s="154">
        <v>28.73</v>
      </c>
      <c r="L154" s="186"/>
      <c r="M154" s="186"/>
      <c r="N154" s="186"/>
      <c r="O154" s="186"/>
      <c r="P154" s="186"/>
      <c r="Q154" s="186"/>
      <c r="R154" s="155"/>
      <c r="T154" s="156"/>
      <c r="U154" s="186"/>
      <c r="V154" s="186"/>
      <c r="W154" s="186"/>
      <c r="X154" s="186"/>
      <c r="Y154" s="186"/>
      <c r="Z154" s="186"/>
      <c r="AA154" s="157"/>
      <c r="AT154" s="158" t="s">
        <v>161</v>
      </c>
      <c r="AU154" s="158" t="s">
        <v>132</v>
      </c>
      <c r="AV154" s="10" t="s">
        <v>132</v>
      </c>
      <c r="AW154" s="10" t="s">
        <v>34</v>
      </c>
      <c r="AX154" s="10" t="s">
        <v>85</v>
      </c>
      <c r="AY154" s="158" t="s">
        <v>153</v>
      </c>
    </row>
    <row r="155" spans="2:65" s="1" customFormat="1" ht="22.5" customHeight="1">
      <c r="B155" s="31"/>
      <c r="C155" s="165" t="s">
        <v>219</v>
      </c>
      <c r="D155" s="165" t="s">
        <v>220</v>
      </c>
      <c r="E155" s="166" t="s">
        <v>221</v>
      </c>
      <c r="F155" s="255" t="s">
        <v>222</v>
      </c>
      <c r="G155" s="255"/>
      <c r="H155" s="255"/>
      <c r="I155" s="255"/>
      <c r="J155" s="167" t="s">
        <v>223</v>
      </c>
      <c r="K155" s="188">
        <v>34.51</v>
      </c>
      <c r="L155" s="256">
        <v>0</v>
      </c>
      <c r="M155" s="257"/>
      <c r="N155" s="258">
        <f>ROUND(L155*K155,3)</f>
        <v>0</v>
      </c>
      <c r="O155" s="242"/>
      <c r="P155" s="242"/>
      <c r="Q155" s="242"/>
      <c r="R155" s="32"/>
      <c r="T155" s="148" t="s">
        <v>20</v>
      </c>
      <c r="U155" s="35" t="s">
        <v>44</v>
      </c>
      <c r="W155" s="149">
        <f>V155*K155</f>
        <v>0</v>
      </c>
      <c r="X155" s="149">
        <v>0.048</v>
      </c>
      <c r="Y155" s="149">
        <f>X155*K155</f>
        <v>1.65648</v>
      </c>
      <c r="Z155" s="149">
        <v>0</v>
      </c>
      <c r="AA155" s="150">
        <f>Z155*K155</f>
        <v>0</v>
      </c>
      <c r="AR155" s="19" t="s">
        <v>190</v>
      </c>
      <c r="AT155" s="19" t="s">
        <v>220</v>
      </c>
      <c r="AU155" s="19" t="s">
        <v>132</v>
      </c>
      <c r="AY155" s="19" t="s">
        <v>153</v>
      </c>
      <c r="BE155" s="93">
        <f>IF(U155="základná",N155,0)</f>
        <v>0</v>
      </c>
      <c r="BF155" s="93">
        <f>IF(U155="znížená",N155,0)</f>
        <v>0</v>
      </c>
      <c r="BG155" s="93">
        <f>IF(U155="zákl. prenesená",N155,0)</f>
        <v>0</v>
      </c>
      <c r="BH155" s="93">
        <f>IF(U155="zníž. prenesená",N155,0)</f>
        <v>0</v>
      </c>
      <c r="BI155" s="93">
        <f>IF(U155="nulová",N155,0)</f>
        <v>0</v>
      </c>
      <c r="BJ155" s="19" t="s">
        <v>132</v>
      </c>
      <c r="BK155" s="151">
        <f>ROUND(L155*K155,3)</f>
        <v>0</v>
      </c>
      <c r="BL155" s="19" t="s">
        <v>158</v>
      </c>
      <c r="BM155" s="19" t="s">
        <v>224</v>
      </c>
    </row>
    <row r="156" spans="2:65" s="1" customFormat="1" ht="22.5" customHeight="1">
      <c r="B156" s="31"/>
      <c r="C156" s="165" t="s">
        <v>225</v>
      </c>
      <c r="D156" s="165" t="s">
        <v>220</v>
      </c>
      <c r="E156" s="166" t="s">
        <v>226</v>
      </c>
      <c r="F156" s="255" t="s">
        <v>227</v>
      </c>
      <c r="G156" s="255"/>
      <c r="H156" s="255"/>
      <c r="I156" s="255"/>
      <c r="J156" s="167" t="s">
        <v>223</v>
      </c>
      <c r="K156" s="188">
        <v>12.863</v>
      </c>
      <c r="L156" s="256">
        <v>0</v>
      </c>
      <c r="M156" s="257"/>
      <c r="N156" s="258">
        <f>ROUND(L156*K156,3)</f>
        <v>0</v>
      </c>
      <c r="O156" s="242"/>
      <c r="P156" s="242"/>
      <c r="Q156" s="242"/>
      <c r="R156" s="32"/>
      <c r="T156" s="148" t="s">
        <v>20</v>
      </c>
      <c r="U156" s="35" t="s">
        <v>44</v>
      </c>
      <c r="W156" s="149">
        <f>V156*K156</f>
        <v>0</v>
      </c>
      <c r="X156" s="149">
        <v>0.081</v>
      </c>
      <c r="Y156" s="149">
        <f>X156*K156</f>
        <v>1.041903</v>
      </c>
      <c r="Z156" s="149">
        <v>0</v>
      </c>
      <c r="AA156" s="150">
        <f>Z156*K156</f>
        <v>0</v>
      </c>
      <c r="AR156" s="19" t="s">
        <v>190</v>
      </c>
      <c r="AT156" s="19" t="s">
        <v>220</v>
      </c>
      <c r="AU156" s="19" t="s">
        <v>132</v>
      </c>
      <c r="AY156" s="19" t="s">
        <v>153</v>
      </c>
      <c r="BE156" s="93">
        <f>IF(U156="základná",N156,0)</f>
        <v>0</v>
      </c>
      <c r="BF156" s="93">
        <f>IF(U156="znížená",N156,0)</f>
        <v>0</v>
      </c>
      <c r="BG156" s="93">
        <f>IF(U156="zákl. prenesená",N156,0)</f>
        <v>0</v>
      </c>
      <c r="BH156" s="93">
        <f>IF(U156="zníž. prenesená",N156,0)</f>
        <v>0</v>
      </c>
      <c r="BI156" s="93">
        <f>IF(U156="nulová",N156,0)</f>
        <v>0</v>
      </c>
      <c r="BJ156" s="19" t="s">
        <v>132</v>
      </c>
      <c r="BK156" s="151">
        <f>ROUND(L156*K156,3)</f>
        <v>0</v>
      </c>
      <c r="BL156" s="19" t="s">
        <v>158</v>
      </c>
      <c r="BM156" s="19" t="s">
        <v>228</v>
      </c>
    </row>
    <row r="157" spans="2:65" s="1" customFormat="1" ht="44.25" customHeight="1">
      <c r="B157" s="31"/>
      <c r="C157" s="145" t="s">
        <v>229</v>
      </c>
      <c r="D157" s="145" t="s">
        <v>154</v>
      </c>
      <c r="E157" s="146" t="s">
        <v>230</v>
      </c>
      <c r="F157" s="239" t="s">
        <v>231</v>
      </c>
      <c r="G157" s="239"/>
      <c r="H157" s="239"/>
      <c r="I157" s="239"/>
      <c r="J157" s="147" t="s">
        <v>212</v>
      </c>
      <c r="K157" s="185">
        <v>45</v>
      </c>
      <c r="L157" s="240">
        <v>0</v>
      </c>
      <c r="M157" s="241"/>
      <c r="N157" s="242">
        <f>ROUND(L157*K157,3)</f>
        <v>0</v>
      </c>
      <c r="O157" s="242"/>
      <c r="P157" s="242"/>
      <c r="Q157" s="242"/>
      <c r="R157" s="32"/>
      <c r="T157" s="148" t="s">
        <v>20</v>
      </c>
      <c r="U157" s="35" t="s">
        <v>44</v>
      </c>
      <c r="W157" s="149">
        <f>V157*K157</f>
        <v>0</v>
      </c>
      <c r="X157" s="149">
        <v>0.0043</v>
      </c>
      <c r="Y157" s="149">
        <f>X157*K157</f>
        <v>0.1935</v>
      </c>
      <c r="Z157" s="149">
        <v>0</v>
      </c>
      <c r="AA157" s="150">
        <f>Z157*K157</f>
        <v>0</v>
      </c>
      <c r="AR157" s="19" t="s">
        <v>158</v>
      </c>
      <c r="AT157" s="19" t="s">
        <v>154</v>
      </c>
      <c r="AU157" s="19" t="s">
        <v>132</v>
      </c>
      <c r="AY157" s="19" t="s">
        <v>153</v>
      </c>
      <c r="BE157" s="93">
        <f>IF(U157="základná",N157,0)</f>
        <v>0</v>
      </c>
      <c r="BF157" s="93">
        <f>IF(U157="znížená",N157,0)</f>
        <v>0</v>
      </c>
      <c r="BG157" s="93">
        <f>IF(U157="zákl. prenesená",N157,0)</f>
        <v>0</v>
      </c>
      <c r="BH157" s="93">
        <f>IF(U157="zníž. prenesená",N157,0)</f>
        <v>0</v>
      </c>
      <c r="BI157" s="93">
        <f>IF(U157="nulová",N157,0)</f>
        <v>0</v>
      </c>
      <c r="BJ157" s="19" t="s">
        <v>132</v>
      </c>
      <c r="BK157" s="151">
        <f>ROUND(L157*K157,3)</f>
        <v>0</v>
      </c>
      <c r="BL157" s="19" t="s">
        <v>158</v>
      </c>
      <c r="BM157" s="19" t="s">
        <v>232</v>
      </c>
    </row>
    <row r="158" spans="2:51" s="10" customFormat="1" ht="22.5" customHeight="1">
      <c r="B158" s="152"/>
      <c r="C158" s="186"/>
      <c r="D158" s="186"/>
      <c r="E158" s="153" t="s">
        <v>20</v>
      </c>
      <c r="F158" s="237" t="s">
        <v>233</v>
      </c>
      <c r="G158" s="238"/>
      <c r="H158" s="238"/>
      <c r="I158" s="238"/>
      <c r="J158" s="186"/>
      <c r="K158" s="154">
        <v>45</v>
      </c>
      <c r="L158" s="186"/>
      <c r="M158" s="186"/>
      <c r="N158" s="186"/>
      <c r="O158" s="186"/>
      <c r="P158" s="186"/>
      <c r="Q158" s="186"/>
      <c r="R158" s="155"/>
      <c r="T158" s="156"/>
      <c r="U158" s="186"/>
      <c r="V158" s="186"/>
      <c r="W158" s="186"/>
      <c r="X158" s="186"/>
      <c r="Y158" s="186"/>
      <c r="Z158" s="186"/>
      <c r="AA158" s="157"/>
      <c r="AT158" s="158" t="s">
        <v>161</v>
      </c>
      <c r="AU158" s="158" t="s">
        <v>132</v>
      </c>
      <c r="AV158" s="10" t="s">
        <v>132</v>
      </c>
      <c r="AW158" s="10" t="s">
        <v>34</v>
      </c>
      <c r="AX158" s="10" t="s">
        <v>85</v>
      </c>
      <c r="AY158" s="158" t="s">
        <v>153</v>
      </c>
    </row>
    <row r="159" spans="2:65" s="1" customFormat="1" ht="31.5" customHeight="1">
      <c r="B159" s="31"/>
      <c r="C159" s="145" t="s">
        <v>234</v>
      </c>
      <c r="D159" s="145" t="s">
        <v>154</v>
      </c>
      <c r="E159" s="146" t="s">
        <v>235</v>
      </c>
      <c r="F159" s="239" t="s">
        <v>236</v>
      </c>
      <c r="G159" s="239"/>
      <c r="H159" s="239"/>
      <c r="I159" s="239"/>
      <c r="J159" s="147" t="s">
        <v>223</v>
      </c>
      <c r="K159" s="185">
        <v>9</v>
      </c>
      <c r="L159" s="240">
        <v>0</v>
      </c>
      <c r="M159" s="241"/>
      <c r="N159" s="242">
        <f>ROUND(L159*K159,3)</f>
        <v>0</v>
      </c>
      <c r="O159" s="242"/>
      <c r="P159" s="242"/>
      <c r="Q159" s="242"/>
      <c r="R159" s="32"/>
      <c r="T159" s="148" t="s">
        <v>20</v>
      </c>
      <c r="U159" s="35" t="s">
        <v>44</v>
      </c>
      <c r="W159" s="149">
        <f>V159*K159</f>
        <v>0</v>
      </c>
      <c r="X159" s="149">
        <v>0.00015</v>
      </c>
      <c r="Y159" s="149">
        <f>X159*K159</f>
        <v>0.0013499999999999999</v>
      </c>
      <c r="Z159" s="149">
        <v>0</v>
      </c>
      <c r="AA159" s="150">
        <f>Z159*K159</f>
        <v>0</v>
      </c>
      <c r="AR159" s="19" t="s">
        <v>158</v>
      </c>
      <c r="AT159" s="19" t="s">
        <v>154</v>
      </c>
      <c r="AU159" s="19" t="s">
        <v>132</v>
      </c>
      <c r="AY159" s="19" t="s">
        <v>153</v>
      </c>
      <c r="BE159" s="93">
        <f>IF(U159="základná",N159,0)</f>
        <v>0</v>
      </c>
      <c r="BF159" s="93">
        <f>IF(U159="znížená",N159,0)</f>
        <v>0</v>
      </c>
      <c r="BG159" s="93">
        <f>IF(U159="zákl. prenesená",N159,0)</f>
        <v>0</v>
      </c>
      <c r="BH159" s="93">
        <f>IF(U159="zníž. prenesená",N159,0)</f>
        <v>0</v>
      </c>
      <c r="BI159" s="93">
        <f>IF(U159="nulová",N159,0)</f>
        <v>0</v>
      </c>
      <c r="BJ159" s="19" t="s">
        <v>132</v>
      </c>
      <c r="BK159" s="151">
        <f>ROUND(L159*K159,3)</f>
        <v>0</v>
      </c>
      <c r="BL159" s="19" t="s">
        <v>158</v>
      </c>
      <c r="BM159" s="19" t="s">
        <v>237</v>
      </c>
    </row>
    <row r="160" spans="2:65" s="1" customFormat="1" ht="22.5" customHeight="1">
      <c r="B160" s="31"/>
      <c r="C160" s="165" t="s">
        <v>238</v>
      </c>
      <c r="D160" s="165" t="s">
        <v>220</v>
      </c>
      <c r="E160" s="166" t="s">
        <v>239</v>
      </c>
      <c r="F160" s="255" t="s">
        <v>240</v>
      </c>
      <c r="G160" s="255"/>
      <c r="H160" s="255"/>
      <c r="I160" s="255"/>
      <c r="J160" s="167" t="s">
        <v>223</v>
      </c>
      <c r="K160" s="188">
        <v>9</v>
      </c>
      <c r="L160" s="256">
        <v>0</v>
      </c>
      <c r="M160" s="257"/>
      <c r="N160" s="258">
        <f>ROUND(L160*K160,3)</f>
        <v>0</v>
      </c>
      <c r="O160" s="242"/>
      <c r="P160" s="242"/>
      <c r="Q160" s="242"/>
      <c r="R160" s="32"/>
      <c r="T160" s="148" t="s">
        <v>20</v>
      </c>
      <c r="U160" s="35" t="s">
        <v>44</v>
      </c>
      <c r="W160" s="149">
        <f>V160*K160</f>
        <v>0</v>
      </c>
      <c r="X160" s="149">
        <v>0.005</v>
      </c>
      <c r="Y160" s="149">
        <f>X160*K160</f>
        <v>0.045</v>
      </c>
      <c r="Z160" s="149">
        <v>0</v>
      </c>
      <c r="AA160" s="150">
        <f>Z160*K160</f>
        <v>0</v>
      </c>
      <c r="AR160" s="19" t="s">
        <v>190</v>
      </c>
      <c r="AT160" s="19" t="s">
        <v>220</v>
      </c>
      <c r="AU160" s="19" t="s">
        <v>132</v>
      </c>
      <c r="AY160" s="19" t="s">
        <v>153</v>
      </c>
      <c r="BE160" s="93">
        <f>IF(U160="základná",N160,0)</f>
        <v>0</v>
      </c>
      <c r="BF160" s="93">
        <f>IF(U160="znížená",N160,0)</f>
        <v>0</v>
      </c>
      <c r="BG160" s="93">
        <f>IF(U160="zákl. prenesená",N160,0)</f>
        <v>0</v>
      </c>
      <c r="BH160" s="93">
        <f>IF(U160="zníž. prenesená",N160,0)</f>
        <v>0</v>
      </c>
      <c r="BI160" s="93">
        <f>IF(U160="nulová",N160,0)</f>
        <v>0</v>
      </c>
      <c r="BJ160" s="19" t="s">
        <v>132</v>
      </c>
      <c r="BK160" s="151">
        <f>ROUND(L160*K160,3)</f>
        <v>0</v>
      </c>
      <c r="BL160" s="19" t="s">
        <v>158</v>
      </c>
      <c r="BM160" s="19" t="s">
        <v>241</v>
      </c>
    </row>
    <row r="161" spans="2:63" s="9" customFormat="1" ht="29.25" customHeight="1">
      <c r="B161" s="134"/>
      <c r="C161" s="135"/>
      <c r="D161" s="144" t="s">
        <v>123</v>
      </c>
      <c r="E161" s="144"/>
      <c r="F161" s="144"/>
      <c r="G161" s="144"/>
      <c r="H161" s="144"/>
      <c r="I161" s="144"/>
      <c r="J161" s="144"/>
      <c r="K161" s="144"/>
      <c r="L161" s="144"/>
      <c r="M161" s="144"/>
      <c r="N161" s="251">
        <f>BK161</f>
        <v>0</v>
      </c>
      <c r="O161" s="252"/>
      <c r="P161" s="252"/>
      <c r="Q161" s="252"/>
      <c r="R161" s="137"/>
      <c r="T161" s="138"/>
      <c r="U161" s="135"/>
      <c r="V161" s="135"/>
      <c r="W161" s="139">
        <f>W162</f>
        <v>0</v>
      </c>
      <c r="X161" s="135"/>
      <c r="Y161" s="139">
        <f>Y162</f>
        <v>0</v>
      </c>
      <c r="Z161" s="135"/>
      <c r="AA161" s="140">
        <f>AA162</f>
        <v>0</v>
      </c>
      <c r="AR161" s="141" t="s">
        <v>85</v>
      </c>
      <c r="AT161" s="142" t="s">
        <v>76</v>
      </c>
      <c r="AU161" s="142" t="s">
        <v>85</v>
      </c>
      <c r="AY161" s="141" t="s">
        <v>153</v>
      </c>
      <c r="BK161" s="143">
        <f>BK162</f>
        <v>0</v>
      </c>
    </row>
    <row r="162" spans="2:65" s="1" customFormat="1" ht="31.5" customHeight="1">
      <c r="B162" s="31"/>
      <c r="C162" s="145" t="s">
        <v>242</v>
      </c>
      <c r="D162" s="145" t="s">
        <v>154</v>
      </c>
      <c r="E162" s="146" t="s">
        <v>243</v>
      </c>
      <c r="F162" s="239" t="s">
        <v>244</v>
      </c>
      <c r="G162" s="239"/>
      <c r="H162" s="239"/>
      <c r="I162" s="239"/>
      <c r="J162" s="147" t="s">
        <v>245</v>
      </c>
      <c r="K162" s="185">
        <v>80.357</v>
      </c>
      <c r="L162" s="240">
        <v>0</v>
      </c>
      <c r="M162" s="241"/>
      <c r="N162" s="242">
        <f>ROUND(L162*K162,3)</f>
        <v>0</v>
      </c>
      <c r="O162" s="242"/>
      <c r="P162" s="242"/>
      <c r="Q162" s="242"/>
      <c r="R162" s="32"/>
      <c r="T162" s="148" t="s">
        <v>20</v>
      </c>
      <c r="U162" s="35" t="s">
        <v>44</v>
      </c>
      <c r="W162" s="149">
        <f>V162*K162</f>
        <v>0</v>
      </c>
      <c r="X162" s="149">
        <v>0</v>
      </c>
      <c r="Y162" s="149">
        <f>X162*K162</f>
        <v>0</v>
      </c>
      <c r="Z162" s="149">
        <v>0</v>
      </c>
      <c r="AA162" s="150">
        <f>Z162*K162</f>
        <v>0</v>
      </c>
      <c r="AR162" s="19" t="s">
        <v>158</v>
      </c>
      <c r="AT162" s="19" t="s">
        <v>154</v>
      </c>
      <c r="AU162" s="19" t="s">
        <v>132</v>
      </c>
      <c r="AY162" s="19" t="s">
        <v>153</v>
      </c>
      <c r="BE162" s="93">
        <f>IF(U162="základná",N162,0)</f>
        <v>0</v>
      </c>
      <c r="BF162" s="93">
        <f>IF(U162="znížená",N162,0)</f>
        <v>0</v>
      </c>
      <c r="BG162" s="93">
        <f>IF(U162="zákl. prenesená",N162,0)</f>
        <v>0</v>
      </c>
      <c r="BH162" s="93">
        <f>IF(U162="zníž. prenesená",N162,0)</f>
        <v>0</v>
      </c>
      <c r="BI162" s="93">
        <f>IF(U162="nulová",N162,0)</f>
        <v>0</v>
      </c>
      <c r="BJ162" s="19" t="s">
        <v>132</v>
      </c>
      <c r="BK162" s="151">
        <f>ROUND(L162*K162,3)</f>
        <v>0</v>
      </c>
      <c r="BL162" s="19" t="s">
        <v>158</v>
      </c>
      <c r="BM162" s="19" t="s">
        <v>246</v>
      </c>
    </row>
    <row r="163" spans="2:63" s="9" customFormat="1" ht="36.75" customHeight="1">
      <c r="B163" s="134"/>
      <c r="C163" s="135"/>
      <c r="D163" s="136" t="s">
        <v>124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53">
        <f>BK163</f>
        <v>0</v>
      </c>
      <c r="O163" s="254"/>
      <c r="P163" s="254"/>
      <c r="Q163" s="254"/>
      <c r="R163" s="137"/>
      <c r="T163" s="138"/>
      <c r="U163" s="135"/>
      <c r="V163" s="135"/>
      <c r="W163" s="139">
        <f>W164+W176+W186+W196</f>
        <v>0</v>
      </c>
      <c r="X163" s="135"/>
      <c r="Y163" s="139">
        <f>Y164+Y176+Y186+Y196</f>
        <v>15.08488698</v>
      </c>
      <c r="Z163" s="135"/>
      <c r="AA163" s="140">
        <f>AA164+AA176+AA186+AA196</f>
        <v>0</v>
      </c>
      <c r="AR163" s="141" t="s">
        <v>132</v>
      </c>
      <c r="AT163" s="142" t="s">
        <v>76</v>
      </c>
      <c r="AU163" s="142" t="s">
        <v>77</v>
      </c>
      <c r="AY163" s="141" t="s">
        <v>153</v>
      </c>
      <c r="BK163" s="143">
        <f>BK164+BK176+BK186+BK196</f>
        <v>0</v>
      </c>
    </row>
    <row r="164" spans="2:63" s="9" customFormat="1" ht="19.5" customHeight="1">
      <c r="B164" s="134"/>
      <c r="C164" s="135"/>
      <c r="D164" s="144" t="s">
        <v>125</v>
      </c>
      <c r="E164" s="144"/>
      <c r="F164" s="144"/>
      <c r="G164" s="144"/>
      <c r="H164" s="144"/>
      <c r="I164" s="144"/>
      <c r="J164" s="144"/>
      <c r="K164" s="144"/>
      <c r="L164" s="144"/>
      <c r="M164" s="144"/>
      <c r="N164" s="249">
        <f>BK164</f>
        <v>0</v>
      </c>
      <c r="O164" s="250"/>
      <c r="P164" s="250"/>
      <c r="Q164" s="250"/>
      <c r="R164" s="137"/>
      <c r="T164" s="138"/>
      <c r="U164" s="135"/>
      <c r="V164" s="135"/>
      <c r="W164" s="139">
        <f>SUM(W165:W175)</f>
        <v>0</v>
      </c>
      <c r="X164" s="135"/>
      <c r="Y164" s="139">
        <f>SUM(Y165:Y175)</f>
        <v>2.0608690000000003</v>
      </c>
      <c r="Z164" s="135"/>
      <c r="AA164" s="140">
        <f>SUM(AA165:AA175)</f>
        <v>0</v>
      </c>
      <c r="AR164" s="141" t="s">
        <v>132</v>
      </c>
      <c r="AT164" s="142" t="s">
        <v>76</v>
      </c>
      <c r="AU164" s="142" t="s">
        <v>85</v>
      </c>
      <c r="AY164" s="141" t="s">
        <v>153</v>
      </c>
      <c r="BK164" s="143">
        <f>SUM(BK165:BK175)</f>
        <v>0</v>
      </c>
    </row>
    <row r="165" spans="2:65" s="1" customFormat="1" ht="31.5" customHeight="1">
      <c r="B165" s="31"/>
      <c r="C165" s="145" t="s">
        <v>10</v>
      </c>
      <c r="D165" s="145" t="s">
        <v>154</v>
      </c>
      <c r="E165" s="146" t="s">
        <v>247</v>
      </c>
      <c r="F165" s="239" t="s">
        <v>248</v>
      </c>
      <c r="G165" s="239"/>
      <c r="H165" s="239"/>
      <c r="I165" s="239"/>
      <c r="J165" s="147" t="s">
        <v>212</v>
      </c>
      <c r="K165" s="185">
        <v>101.4</v>
      </c>
      <c r="L165" s="240">
        <v>0</v>
      </c>
      <c r="M165" s="241"/>
      <c r="N165" s="242">
        <f>ROUND(L165*K165,3)</f>
        <v>0</v>
      </c>
      <c r="O165" s="242"/>
      <c r="P165" s="242"/>
      <c r="Q165" s="242"/>
      <c r="R165" s="32"/>
      <c r="T165" s="148" t="s">
        <v>20</v>
      </c>
      <c r="U165" s="35" t="s">
        <v>44</v>
      </c>
      <c r="W165" s="149">
        <f>V165*K165</f>
        <v>0</v>
      </c>
      <c r="X165" s="149">
        <v>0.00026</v>
      </c>
      <c r="Y165" s="149">
        <f>X165*K165</f>
        <v>0.026364</v>
      </c>
      <c r="Z165" s="149">
        <v>0</v>
      </c>
      <c r="AA165" s="150">
        <f>Z165*K165</f>
        <v>0</v>
      </c>
      <c r="AR165" s="19" t="s">
        <v>229</v>
      </c>
      <c r="AT165" s="19" t="s">
        <v>154</v>
      </c>
      <c r="AU165" s="19" t="s">
        <v>132</v>
      </c>
      <c r="AY165" s="19" t="s">
        <v>153</v>
      </c>
      <c r="BE165" s="93">
        <f>IF(U165="základná",N165,0)</f>
        <v>0</v>
      </c>
      <c r="BF165" s="93">
        <f>IF(U165="znížená",N165,0)</f>
        <v>0</v>
      </c>
      <c r="BG165" s="93">
        <f>IF(U165="zákl. prenesená",N165,0)</f>
        <v>0</v>
      </c>
      <c r="BH165" s="93">
        <f>IF(U165="zníž. prenesená",N165,0)</f>
        <v>0</v>
      </c>
      <c r="BI165" s="93">
        <f>IF(U165="nulová",N165,0)</f>
        <v>0</v>
      </c>
      <c r="BJ165" s="19" t="s">
        <v>132</v>
      </c>
      <c r="BK165" s="151">
        <f>ROUND(L165*K165,3)</f>
        <v>0</v>
      </c>
      <c r="BL165" s="19" t="s">
        <v>229</v>
      </c>
      <c r="BM165" s="19" t="s">
        <v>249</v>
      </c>
    </row>
    <row r="166" spans="2:51" s="10" customFormat="1" ht="22.5" customHeight="1">
      <c r="B166" s="152"/>
      <c r="C166" s="186"/>
      <c r="D166" s="186"/>
      <c r="E166" s="153" t="s">
        <v>20</v>
      </c>
      <c r="F166" s="237" t="s">
        <v>250</v>
      </c>
      <c r="G166" s="238"/>
      <c r="H166" s="238"/>
      <c r="I166" s="238"/>
      <c r="J166" s="186"/>
      <c r="K166" s="154">
        <v>101.4</v>
      </c>
      <c r="L166" s="186"/>
      <c r="M166" s="186"/>
      <c r="N166" s="186"/>
      <c r="O166" s="186"/>
      <c r="P166" s="186"/>
      <c r="Q166" s="186"/>
      <c r="R166" s="155"/>
      <c r="T166" s="156"/>
      <c r="U166" s="186"/>
      <c r="V166" s="186"/>
      <c r="W166" s="186"/>
      <c r="X166" s="186"/>
      <c r="Y166" s="186"/>
      <c r="Z166" s="186"/>
      <c r="AA166" s="157"/>
      <c r="AT166" s="158" t="s">
        <v>161</v>
      </c>
      <c r="AU166" s="158" t="s">
        <v>132</v>
      </c>
      <c r="AV166" s="10" t="s">
        <v>132</v>
      </c>
      <c r="AW166" s="10" t="s">
        <v>34</v>
      </c>
      <c r="AX166" s="10" t="s">
        <v>85</v>
      </c>
      <c r="AY166" s="158" t="s">
        <v>153</v>
      </c>
    </row>
    <row r="167" spans="2:65" s="1" customFormat="1" ht="31.5" customHeight="1">
      <c r="B167" s="31"/>
      <c r="C167" s="165" t="s">
        <v>251</v>
      </c>
      <c r="D167" s="165" t="s">
        <v>220</v>
      </c>
      <c r="E167" s="166" t="s">
        <v>252</v>
      </c>
      <c r="F167" s="255" t="s">
        <v>253</v>
      </c>
      <c r="G167" s="255"/>
      <c r="H167" s="255"/>
      <c r="I167" s="255"/>
      <c r="J167" s="167" t="s">
        <v>157</v>
      </c>
      <c r="K167" s="188">
        <v>2.061</v>
      </c>
      <c r="L167" s="256">
        <v>0</v>
      </c>
      <c r="M167" s="257"/>
      <c r="N167" s="258">
        <f>ROUND(L167*K167,3)</f>
        <v>0</v>
      </c>
      <c r="O167" s="242"/>
      <c r="P167" s="242"/>
      <c r="Q167" s="242"/>
      <c r="R167" s="32"/>
      <c r="T167" s="148" t="s">
        <v>20</v>
      </c>
      <c r="U167" s="35" t="s">
        <v>44</v>
      </c>
      <c r="W167" s="149">
        <f>V167*K167</f>
        <v>0</v>
      </c>
      <c r="X167" s="149">
        <v>0.55</v>
      </c>
      <c r="Y167" s="149">
        <f>X167*K167</f>
        <v>1.13355</v>
      </c>
      <c r="Z167" s="149">
        <v>0</v>
      </c>
      <c r="AA167" s="150">
        <f>Z167*K167</f>
        <v>0</v>
      </c>
      <c r="AR167" s="19" t="s">
        <v>254</v>
      </c>
      <c r="AT167" s="19" t="s">
        <v>220</v>
      </c>
      <c r="AU167" s="19" t="s">
        <v>132</v>
      </c>
      <c r="AY167" s="19" t="s">
        <v>153</v>
      </c>
      <c r="BE167" s="93">
        <f>IF(U167="základná",N167,0)</f>
        <v>0</v>
      </c>
      <c r="BF167" s="93">
        <f>IF(U167="znížená",N167,0)</f>
        <v>0</v>
      </c>
      <c r="BG167" s="93">
        <f>IF(U167="zákl. prenesená",N167,0)</f>
        <v>0</v>
      </c>
      <c r="BH167" s="93">
        <f>IF(U167="zníž. prenesená",N167,0)</f>
        <v>0</v>
      </c>
      <c r="BI167" s="93">
        <f>IF(U167="nulová",N167,0)</f>
        <v>0</v>
      </c>
      <c r="BJ167" s="19" t="s">
        <v>132</v>
      </c>
      <c r="BK167" s="151">
        <f>ROUND(L167*K167,3)</f>
        <v>0</v>
      </c>
      <c r="BL167" s="19" t="s">
        <v>229</v>
      </c>
      <c r="BM167" s="19" t="s">
        <v>255</v>
      </c>
    </row>
    <row r="168" spans="2:51" s="10" customFormat="1" ht="22.5" customHeight="1">
      <c r="B168" s="152"/>
      <c r="C168" s="186"/>
      <c r="D168" s="186"/>
      <c r="E168" s="153" t="s">
        <v>20</v>
      </c>
      <c r="F168" s="237" t="s">
        <v>256</v>
      </c>
      <c r="G168" s="238"/>
      <c r="H168" s="238"/>
      <c r="I168" s="238"/>
      <c r="J168" s="186"/>
      <c r="K168" s="154">
        <v>1.874</v>
      </c>
      <c r="L168" s="186"/>
      <c r="M168" s="186"/>
      <c r="N168" s="186"/>
      <c r="O168" s="186"/>
      <c r="P168" s="186"/>
      <c r="Q168" s="186"/>
      <c r="R168" s="155"/>
      <c r="T168" s="156"/>
      <c r="U168" s="186"/>
      <c r="V168" s="186"/>
      <c r="W168" s="186"/>
      <c r="X168" s="186"/>
      <c r="Y168" s="186"/>
      <c r="Z168" s="186"/>
      <c r="AA168" s="157"/>
      <c r="AT168" s="158" t="s">
        <v>161</v>
      </c>
      <c r="AU168" s="158" t="s">
        <v>132</v>
      </c>
      <c r="AV168" s="10" t="s">
        <v>132</v>
      </c>
      <c r="AW168" s="10" t="s">
        <v>34</v>
      </c>
      <c r="AX168" s="10" t="s">
        <v>85</v>
      </c>
      <c r="AY168" s="158" t="s">
        <v>153</v>
      </c>
    </row>
    <row r="169" spans="2:65" s="1" customFormat="1" ht="31.5" customHeight="1">
      <c r="B169" s="31"/>
      <c r="C169" s="145" t="s">
        <v>257</v>
      </c>
      <c r="D169" s="145" t="s">
        <v>154</v>
      </c>
      <c r="E169" s="146" t="s">
        <v>258</v>
      </c>
      <c r="F169" s="239" t="s">
        <v>259</v>
      </c>
      <c r="G169" s="239"/>
      <c r="H169" s="239"/>
      <c r="I169" s="239"/>
      <c r="J169" s="147" t="s">
        <v>212</v>
      </c>
      <c r="K169" s="185">
        <v>282</v>
      </c>
      <c r="L169" s="240">
        <v>0</v>
      </c>
      <c r="M169" s="241"/>
      <c r="N169" s="242">
        <f>ROUND(L169*K169,3)</f>
        <v>0</v>
      </c>
      <c r="O169" s="242"/>
      <c r="P169" s="242"/>
      <c r="Q169" s="242"/>
      <c r="R169" s="32"/>
      <c r="T169" s="148" t="s">
        <v>20</v>
      </c>
      <c r="U169" s="35" t="s">
        <v>44</v>
      </c>
      <c r="W169" s="149">
        <f>V169*K169</f>
        <v>0</v>
      </c>
      <c r="X169" s="149">
        <v>0</v>
      </c>
      <c r="Y169" s="149">
        <f>X169*K169</f>
        <v>0</v>
      </c>
      <c r="Z169" s="149">
        <v>0</v>
      </c>
      <c r="AA169" s="150">
        <f>Z169*K169</f>
        <v>0</v>
      </c>
      <c r="AR169" s="19" t="s">
        <v>229</v>
      </c>
      <c r="AT169" s="19" t="s">
        <v>154</v>
      </c>
      <c r="AU169" s="19" t="s">
        <v>132</v>
      </c>
      <c r="AY169" s="19" t="s">
        <v>153</v>
      </c>
      <c r="BE169" s="93">
        <f>IF(U169="základná",N169,0)</f>
        <v>0</v>
      </c>
      <c r="BF169" s="93">
        <f>IF(U169="znížená",N169,0)</f>
        <v>0</v>
      </c>
      <c r="BG169" s="93">
        <f>IF(U169="zákl. prenesená",N169,0)</f>
        <v>0</v>
      </c>
      <c r="BH169" s="93">
        <f>IF(U169="zníž. prenesená",N169,0)</f>
        <v>0</v>
      </c>
      <c r="BI169" s="93">
        <f>IF(U169="nulová",N169,0)</f>
        <v>0</v>
      </c>
      <c r="BJ169" s="19" t="s">
        <v>132</v>
      </c>
      <c r="BK169" s="151">
        <f>ROUND(L169*K169,3)</f>
        <v>0</v>
      </c>
      <c r="BL169" s="19" t="s">
        <v>229</v>
      </c>
      <c r="BM169" s="19" t="s">
        <v>260</v>
      </c>
    </row>
    <row r="170" spans="2:51" s="10" customFormat="1" ht="22.5" customHeight="1">
      <c r="B170" s="152"/>
      <c r="C170" s="186"/>
      <c r="D170" s="186"/>
      <c r="E170" s="153" t="s">
        <v>20</v>
      </c>
      <c r="F170" s="237" t="s">
        <v>261</v>
      </c>
      <c r="G170" s="238"/>
      <c r="H170" s="238"/>
      <c r="I170" s="238"/>
      <c r="J170" s="186"/>
      <c r="K170" s="154">
        <v>282</v>
      </c>
      <c r="L170" s="186"/>
      <c r="M170" s="186"/>
      <c r="N170" s="186"/>
      <c r="O170" s="186"/>
      <c r="P170" s="186"/>
      <c r="Q170" s="186"/>
      <c r="R170" s="155"/>
      <c r="T170" s="156"/>
      <c r="U170" s="186"/>
      <c r="V170" s="186"/>
      <c r="W170" s="186"/>
      <c r="X170" s="186"/>
      <c r="Y170" s="186"/>
      <c r="Z170" s="186"/>
      <c r="AA170" s="157"/>
      <c r="AT170" s="158" t="s">
        <v>161</v>
      </c>
      <c r="AU170" s="158" t="s">
        <v>132</v>
      </c>
      <c r="AV170" s="10" t="s">
        <v>132</v>
      </c>
      <c r="AW170" s="10" t="s">
        <v>34</v>
      </c>
      <c r="AX170" s="10" t="s">
        <v>85</v>
      </c>
      <c r="AY170" s="158" t="s">
        <v>153</v>
      </c>
    </row>
    <row r="171" spans="2:65" s="1" customFormat="1" ht="31.5" customHeight="1">
      <c r="B171" s="31"/>
      <c r="C171" s="165" t="s">
        <v>262</v>
      </c>
      <c r="D171" s="165" t="s">
        <v>220</v>
      </c>
      <c r="E171" s="166" t="s">
        <v>263</v>
      </c>
      <c r="F171" s="255" t="s">
        <v>264</v>
      </c>
      <c r="G171" s="255"/>
      <c r="H171" s="255"/>
      <c r="I171" s="255"/>
      <c r="J171" s="167" t="s">
        <v>157</v>
      </c>
      <c r="K171" s="188">
        <v>1.489</v>
      </c>
      <c r="L171" s="256">
        <v>0</v>
      </c>
      <c r="M171" s="257"/>
      <c r="N171" s="258">
        <f>ROUND(L171*K171,3)</f>
        <v>0</v>
      </c>
      <c r="O171" s="242"/>
      <c r="P171" s="242"/>
      <c r="Q171" s="242"/>
      <c r="R171" s="32"/>
      <c r="T171" s="148" t="s">
        <v>20</v>
      </c>
      <c r="U171" s="35" t="s">
        <v>44</v>
      </c>
      <c r="W171" s="149">
        <f>V171*K171</f>
        <v>0</v>
      </c>
      <c r="X171" s="149">
        <v>0.55</v>
      </c>
      <c r="Y171" s="149">
        <f>X171*K171</f>
        <v>0.8189500000000001</v>
      </c>
      <c r="Z171" s="149">
        <v>0</v>
      </c>
      <c r="AA171" s="150">
        <f>Z171*K171</f>
        <v>0</v>
      </c>
      <c r="AR171" s="19" t="s">
        <v>254</v>
      </c>
      <c r="AT171" s="19" t="s">
        <v>220</v>
      </c>
      <c r="AU171" s="19" t="s">
        <v>132</v>
      </c>
      <c r="AY171" s="19" t="s">
        <v>153</v>
      </c>
      <c r="BE171" s="93">
        <f>IF(U171="základná",N171,0)</f>
        <v>0</v>
      </c>
      <c r="BF171" s="93">
        <f>IF(U171="znížená",N171,0)</f>
        <v>0</v>
      </c>
      <c r="BG171" s="93">
        <f>IF(U171="zákl. prenesená",N171,0)</f>
        <v>0</v>
      </c>
      <c r="BH171" s="93">
        <f>IF(U171="zníž. prenesená",N171,0)</f>
        <v>0</v>
      </c>
      <c r="BI171" s="93">
        <f>IF(U171="nulová",N171,0)</f>
        <v>0</v>
      </c>
      <c r="BJ171" s="19" t="s">
        <v>132</v>
      </c>
      <c r="BK171" s="151">
        <f>ROUND(L171*K171,3)</f>
        <v>0</v>
      </c>
      <c r="BL171" s="19" t="s">
        <v>229</v>
      </c>
      <c r="BM171" s="19" t="s">
        <v>265</v>
      </c>
    </row>
    <row r="172" spans="2:51" s="10" customFormat="1" ht="22.5" customHeight="1">
      <c r="B172" s="152"/>
      <c r="C172" s="186"/>
      <c r="D172" s="186"/>
      <c r="E172" s="153" t="s">
        <v>20</v>
      </c>
      <c r="F172" s="237" t="s">
        <v>266</v>
      </c>
      <c r="G172" s="238"/>
      <c r="H172" s="238"/>
      <c r="I172" s="238"/>
      <c r="J172" s="186"/>
      <c r="K172" s="154">
        <v>1.489</v>
      </c>
      <c r="L172" s="186"/>
      <c r="M172" s="186"/>
      <c r="N172" s="186"/>
      <c r="O172" s="186"/>
      <c r="P172" s="186"/>
      <c r="Q172" s="186"/>
      <c r="R172" s="155"/>
      <c r="T172" s="156"/>
      <c r="U172" s="186"/>
      <c r="V172" s="186"/>
      <c r="W172" s="186"/>
      <c r="X172" s="186"/>
      <c r="Y172" s="186"/>
      <c r="Z172" s="186"/>
      <c r="AA172" s="157"/>
      <c r="AT172" s="158" t="s">
        <v>161</v>
      </c>
      <c r="AU172" s="158" t="s">
        <v>132</v>
      </c>
      <c r="AV172" s="10" t="s">
        <v>132</v>
      </c>
      <c r="AW172" s="10" t="s">
        <v>34</v>
      </c>
      <c r="AX172" s="10" t="s">
        <v>85</v>
      </c>
      <c r="AY172" s="158" t="s">
        <v>153</v>
      </c>
    </row>
    <row r="173" spans="2:65" s="1" customFormat="1" ht="57" customHeight="1">
      <c r="B173" s="31"/>
      <c r="C173" s="145" t="s">
        <v>267</v>
      </c>
      <c r="D173" s="145" t="s">
        <v>154</v>
      </c>
      <c r="E173" s="146" t="s">
        <v>268</v>
      </c>
      <c r="F173" s="239" t="s">
        <v>269</v>
      </c>
      <c r="G173" s="239"/>
      <c r="H173" s="239"/>
      <c r="I173" s="239"/>
      <c r="J173" s="147" t="s">
        <v>157</v>
      </c>
      <c r="K173" s="185">
        <v>3.55</v>
      </c>
      <c r="L173" s="240">
        <v>0</v>
      </c>
      <c r="M173" s="241"/>
      <c r="N173" s="242">
        <f>ROUND(L173*K173,3)</f>
        <v>0</v>
      </c>
      <c r="O173" s="242"/>
      <c r="P173" s="242"/>
      <c r="Q173" s="242"/>
      <c r="R173" s="32"/>
      <c r="T173" s="148" t="s">
        <v>20</v>
      </c>
      <c r="U173" s="35" t="s">
        <v>44</v>
      </c>
      <c r="W173" s="149">
        <f>V173*K173</f>
        <v>0</v>
      </c>
      <c r="X173" s="149">
        <v>0.0231</v>
      </c>
      <c r="Y173" s="149">
        <f>X173*K173</f>
        <v>0.082005</v>
      </c>
      <c r="Z173" s="149">
        <v>0</v>
      </c>
      <c r="AA173" s="150">
        <f>Z173*K173</f>
        <v>0</v>
      </c>
      <c r="AR173" s="19" t="s">
        <v>229</v>
      </c>
      <c r="AT173" s="19" t="s">
        <v>154</v>
      </c>
      <c r="AU173" s="19" t="s">
        <v>132</v>
      </c>
      <c r="AY173" s="19" t="s">
        <v>153</v>
      </c>
      <c r="BE173" s="93">
        <f>IF(U173="základná",N173,0)</f>
        <v>0</v>
      </c>
      <c r="BF173" s="93">
        <f>IF(U173="znížená",N173,0)</f>
        <v>0</v>
      </c>
      <c r="BG173" s="93">
        <f>IF(U173="zákl. prenesená",N173,0)</f>
        <v>0</v>
      </c>
      <c r="BH173" s="93">
        <f>IF(U173="zníž. prenesená",N173,0)</f>
        <v>0</v>
      </c>
      <c r="BI173" s="93">
        <f>IF(U173="nulová",N173,0)</f>
        <v>0</v>
      </c>
      <c r="BJ173" s="19" t="s">
        <v>132</v>
      </c>
      <c r="BK173" s="151">
        <f>ROUND(L173*K173,3)</f>
        <v>0</v>
      </c>
      <c r="BL173" s="19" t="s">
        <v>229</v>
      </c>
      <c r="BM173" s="19" t="s">
        <v>270</v>
      </c>
    </row>
    <row r="174" spans="2:51" s="10" customFormat="1" ht="22.5" customHeight="1">
      <c r="B174" s="152"/>
      <c r="C174" s="186"/>
      <c r="D174" s="186"/>
      <c r="E174" s="153" t="s">
        <v>20</v>
      </c>
      <c r="F174" s="237" t="s">
        <v>271</v>
      </c>
      <c r="G174" s="238"/>
      <c r="H174" s="238"/>
      <c r="I174" s="238"/>
      <c r="J174" s="186"/>
      <c r="K174" s="154">
        <v>3.55</v>
      </c>
      <c r="L174" s="186"/>
      <c r="M174" s="186"/>
      <c r="N174" s="186"/>
      <c r="O174" s="186"/>
      <c r="P174" s="186"/>
      <c r="Q174" s="186"/>
      <c r="R174" s="155"/>
      <c r="T174" s="156"/>
      <c r="U174" s="186"/>
      <c r="V174" s="186"/>
      <c r="W174" s="186"/>
      <c r="X174" s="186"/>
      <c r="Y174" s="186"/>
      <c r="Z174" s="186"/>
      <c r="AA174" s="157"/>
      <c r="AT174" s="158" t="s">
        <v>161</v>
      </c>
      <c r="AU174" s="158" t="s">
        <v>132</v>
      </c>
      <c r="AV174" s="10" t="s">
        <v>132</v>
      </c>
      <c r="AW174" s="10" t="s">
        <v>34</v>
      </c>
      <c r="AX174" s="10" t="s">
        <v>85</v>
      </c>
      <c r="AY174" s="158" t="s">
        <v>153</v>
      </c>
    </row>
    <row r="175" spans="2:65" s="1" customFormat="1" ht="31.5" customHeight="1">
      <c r="B175" s="31"/>
      <c r="C175" s="145" t="s">
        <v>272</v>
      </c>
      <c r="D175" s="145" t="s">
        <v>154</v>
      </c>
      <c r="E175" s="146" t="s">
        <v>273</v>
      </c>
      <c r="F175" s="239" t="s">
        <v>274</v>
      </c>
      <c r="G175" s="239"/>
      <c r="H175" s="239"/>
      <c r="I175" s="239"/>
      <c r="J175" s="147" t="s">
        <v>275</v>
      </c>
      <c r="K175" s="184">
        <v>0</v>
      </c>
      <c r="L175" s="240">
        <v>0</v>
      </c>
      <c r="M175" s="241"/>
      <c r="N175" s="242">
        <f>ROUND(L175*K175,3)</f>
        <v>0</v>
      </c>
      <c r="O175" s="242"/>
      <c r="P175" s="242"/>
      <c r="Q175" s="242"/>
      <c r="R175" s="32"/>
      <c r="T175" s="148" t="s">
        <v>20</v>
      </c>
      <c r="U175" s="35" t="s">
        <v>44</v>
      </c>
      <c r="W175" s="149">
        <f>V175*K175</f>
        <v>0</v>
      </c>
      <c r="X175" s="149">
        <v>0</v>
      </c>
      <c r="Y175" s="149">
        <f>X175*K175</f>
        <v>0</v>
      </c>
      <c r="Z175" s="149">
        <v>0</v>
      </c>
      <c r="AA175" s="150">
        <f>Z175*K175</f>
        <v>0</v>
      </c>
      <c r="AR175" s="19" t="s">
        <v>229</v>
      </c>
      <c r="AT175" s="19" t="s">
        <v>154</v>
      </c>
      <c r="AU175" s="19" t="s">
        <v>132</v>
      </c>
      <c r="AY175" s="19" t="s">
        <v>153</v>
      </c>
      <c r="BE175" s="93">
        <f>IF(U175="základná",N175,0)</f>
        <v>0</v>
      </c>
      <c r="BF175" s="93">
        <f>IF(U175="znížená",N175,0)</f>
        <v>0</v>
      </c>
      <c r="BG175" s="93">
        <f>IF(U175="zákl. prenesená",N175,0)</f>
        <v>0</v>
      </c>
      <c r="BH175" s="93">
        <f>IF(U175="zníž. prenesená",N175,0)</f>
        <v>0</v>
      </c>
      <c r="BI175" s="93">
        <f>IF(U175="nulová",N175,0)</f>
        <v>0</v>
      </c>
      <c r="BJ175" s="19" t="s">
        <v>132</v>
      </c>
      <c r="BK175" s="151">
        <f>ROUND(L175*K175,3)</f>
        <v>0</v>
      </c>
      <c r="BL175" s="19" t="s">
        <v>229</v>
      </c>
      <c r="BM175" s="19" t="s">
        <v>276</v>
      </c>
    </row>
    <row r="176" spans="2:63" s="9" customFormat="1" ht="29.25" customHeight="1">
      <c r="B176" s="134"/>
      <c r="C176" s="135"/>
      <c r="D176" s="144" t="s">
        <v>126</v>
      </c>
      <c r="E176" s="144"/>
      <c r="F176" s="144"/>
      <c r="G176" s="144"/>
      <c r="H176" s="144"/>
      <c r="I176" s="144"/>
      <c r="J176" s="144"/>
      <c r="K176" s="144"/>
      <c r="L176" s="144"/>
      <c r="M176" s="144"/>
      <c r="N176" s="251">
        <f>BK176</f>
        <v>0</v>
      </c>
      <c r="O176" s="252"/>
      <c r="P176" s="252"/>
      <c r="Q176" s="252"/>
      <c r="R176" s="137"/>
      <c r="T176" s="138"/>
      <c r="U176" s="135"/>
      <c r="V176" s="135"/>
      <c r="W176" s="139">
        <f>SUM(W177:W185)</f>
        <v>0</v>
      </c>
      <c r="X176" s="135"/>
      <c r="Y176" s="139">
        <f>SUM(Y177:Y185)</f>
        <v>0.13337749999999998</v>
      </c>
      <c r="Z176" s="135"/>
      <c r="AA176" s="140">
        <f>SUM(AA177:AA185)</f>
        <v>0</v>
      </c>
      <c r="AR176" s="141" t="s">
        <v>132</v>
      </c>
      <c r="AT176" s="142" t="s">
        <v>76</v>
      </c>
      <c r="AU176" s="142" t="s">
        <v>85</v>
      </c>
      <c r="AY176" s="141" t="s">
        <v>153</v>
      </c>
      <c r="BK176" s="143">
        <f>SUM(BK177:BK185)</f>
        <v>0</v>
      </c>
    </row>
    <row r="177" spans="2:65" s="1" customFormat="1" ht="31.5" customHeight="1">
      <c r="B177" s="31"/>
      <c r="C177" s="145" t="s">
        <v>277</v>
      </c>
      <c r="D177" s="145" t="s">
        <v>154</v>
      </c>
      <c r="E177" s="146" t="s">
        <v>278</v>
      </c>
      <c r="F177" s="239" t="s">
        <v>279</v>
      </c>
      <c r="G177" s="239"/>
      <c r="H177" s="239"/>
      <c r="I177" s="239"/>
      <c r="J177" s="147" t="s">
        <v>212</v>
      </c>
      <c r="K177" s="185">
        <v>13.45</v>
      </c>
      <c r="L177" s="240">
        <v>0</v>
      </c>
      <c r="M177" s="241"/>
      <c r="N177" s="242">
        <f aca="true" t="shared" si="5" ref="N177:N185">ROUND(L177*K177,3)</f>
        <v>0</v>
      </c>
      <c r="O177" s="242"/>
      <c r="P177" s="242"/>
      <c r="Q177" s="242"/>
      <c r="R177" s="32"/>
      <c r="T177" s="148" t="s">
        <v>20</v>
      </c>
      <c r="U177" s="35" t="s">
        <v>44</v>
      </c>
      <c r="W177" s="149">
        <f aca="true" t="shared" si="6" ref="W177:W185">V177*K177</f>
        <v>0</v>
      </c>
      <c r="X177" s="149">
        <v>0.00245</v>
      </c>
      <c r="Y177" s="149">
        <f aca="true" t="shared" si="7" ref="Y177:Y185">X177*K177</f>
        <v>0.032952499999999996</v>
      </c>
      <c r="Z177" s="149">
        <v>0</v>
      </c>
      <c r="AA177" s="150">
        <f aca="true" t="shared" si="8" ref="AA177:AA185">Z177*K177</f>
        <v>0</v>
      </c>
      <c r="AR177" s="19" t="s">
        <v>229</v>
      </c>
      <c r="AT177" s="19" t="s">
        <v>154</v>
      </c>
      <c r="AU177" s="19" t="s">
        <v>132</v>
      </c>
      <c r="AY177" s="19" t="s">
        <v>153</v>
      </c>
      <c r="BE177" s="93">
        <f aca="true" t="shared" si="9" ref="BE177:BE185">IF(U177="základná",N177,0)</f>
        <v>0</v>
      </c>
      <c r="BF177" s="93">
        <f aca="true" t="shared" si="10" ref="BF177:BF185">IF(U177="znížená",N177,0)</f>
        <v>0</v>
      </c>
      <c r="BG177" s="93">
        <f aca="true" t="shared" si="11" ref="BG177:BG185">IF(U177="zákl. prenesená",N177,0)</f>
        <v>0</v>
      </c>
      <c r="BH177" s="93">
        <f aca="true" t="shared" si="12" ref="BH177:BH185">IF(U177="zníž. prenesená",N177,0)</f>
        <v>0</v>
      </c>
      <c r="BI177" s="93">
        <f aca="true" t="shared" si="13" ref="BI177:BI185">IF(U177="nulová",N177,0)</f>
        <v>0</v>
      </c>
      <c r="BJ177" s="19" t="s">
        <v>132</v>
      </c>
      <c r="BK177" s="151">
        <f aca="true" t="shared" si="14" ref="BK177:BK185">ROUND(L177*K177,3)</f>
        <v>0</v>
      </c>
      <c r="BL177" s="19" t="s">
        <v>229</v>
      </c>
      <c r="BM177" s="19" t="s">
        <v>280</v>
      </c>
    </row>
    <row r="178" spans="2:65" s="1" customFormat="1" ht="22.5" customHeight="1">
      <c r="B178" s="31"/>
      <c r="C178" s="145" t="s">
        <v>281</v>
      </c>
      <c r="D178" s="145" t="s">
        <v>154</v>
      </c>
      <c r="E178" s="146" t="s">
        <v>282</v>
      </c>
      <c r="F178" s="239" t="s">
        <v>283</v>
      </c>
      <c r="G178" s="239"/>
      <c r="H178" s="239"/>
      <c r="I178" s="239"/>
      <c r="J178" s="147" t="s">
        <v>223</v>
      </c>
      <c r="K178" s="185">
        <v>15</v>
      </c>
      <c r="L178" s="240">
        <v>0</v>
      </c>
      <c r="M178" s="241"/>
      <c r="N178" s="242">
        <f t="shared" si="5"/>
        <v>0</v>
      </c>
      <c r="O178" s="242"/>
      <c r="P178" s="242"/>
      <c r="Q178" s="242"/>
      <c r="R178" s="32"/>
      <c r="T178" s="148" t="s">
        <v>20</v>
      </c>
      <c r="U178" s="35" t="s">
        <v>44</v>
      </c>
      <c r="W178" s="149">
        <f t="shared" si="6"/>
        <v>0</v>
      </c>
      <c r="X178" s="149">
        <v>0.00094</v>
      </c>
      <c r="Y178" s="149">
        <f t="shared" si="7"/>
        <v>0.0141</v>
      </c>
      <c r="Z178" s="149">
        <v>0</v>
      </c>
      <c r="AA178" s="150">
        <f t="shared" si="8"/>
        <v>0</v>
      </c>
      <c r="AR178" s="19" t="s">
        <v>229</v>
      </c>
      <c r="AT178" s="19" t="s">
        <v>154</v>
      </c>
      <c r="AU178" s="19" t="s">
        <v>132</v>
      </c>
      <c r="AY178" s="19" t="s">
        <v>153</v>
      </c>
      <c r="BE178" s="93">
        <f t="shared" si="9"/>
        <v>0</v>
      </c>
      <c r="BF178" s="93">
        <f t="shared" si="10"/>
        <v>0</v>
      </c>
      <c r="BG178" s="93">
        <f t="shared" si="11"/>
        <v>0</v>
      </c>
      <c r="BH178" s="93">
        <f t="shared" si="12"/>
        <v>0</v>
      </c>
      <c r="BI178" s="93">
        <f t="shared" si="13"/>
        <v>0</v>
      </c>
      <c r="BJ178" s="19" t="s">
        <v>132</v>
      </c>
      <c r="BK178" s="151">
        <f t="shared" si="14"/>
        <v>0</v>
      </c>
      <c r="BL178" s="19" t="s">
        <v>229</v>
      </c>
      <c r="BM178" s="19" t="s">
        <v>284</v>
      </c>
    </row>
    <row r="179" spans="2:65" s="1" customFormat="1" ht="22.5" customHeight="1">
      <c r="B179" s="31"/>
      <c r="C179" s="145" t="s">
        <v>285</v>
      </c>
      <c r="D179" s="145" t="s">
        <v>154</v>
      </c>
      <c r="E179" s="146" t="s">
        <v>286</v>
      </c>
      <c r="F179" s="239" t="s">
        <v>287</v>
      </c>
      <c r="G179" s="239"/>
      <c r="H179" s="239"/>
      <c r="I179" s="239"/>
      <c r="J179" s="147" t="s">
        <v>223</v>
      </c>
      <c r="K179" s="185">
        <v>2</v>
      </c>
      <c r="L179" s="240">
        <v>0</v>
      </c>
      <c r="M179" s="241"/>
      <c r="N179" s="242">
        <f t="shared" si="5"/>
        <v>0</v>
      </c>
      <c r="O179" s="242"/>
      <c r="P179" s="242"/>
      <c r="Q179" s="242"/>
      <c r="R179" s="32"/>
      <c r="T179" s="148" t="s">
        <v>20</v>
      </c>
      <c r="U179" s="35" t="s">
        <v>44</v>
      </c>
      <c r="W179" s="149">
        <f t="shared" si="6"/>
        <v>0</v>
      </c>
      <c r="X179" s="149">
        <v>0.00017</v>
      </c>
      <c r="Y179" s="149">
        <f t="shared" si="7"/>
        <v>0.00034</v>
      </c>
      <c r="Z179" s="149">
        <v>0</v>
      </c>
      <c r="AA179" s="150">
        <f t="shared" si="8"/>
        <v>0</v>
      </c>
      <c r="AR179" s="19" t="s">
        <v>229</v>
      </c>
      <c r="AT179" s="19" t="s">
        <v>154</v>
      </c>
      <c r="AU179" s="19" t="s">
        <v>132</v>
      </c>
      <c r="AY179" s="19" t="s">
        <v>153</v>
      </c>
      <c r="BE179" s="93">
        <f t="shared" si="9"/>
        <v>0</v>
      </c>
      <c r="BF179" s="93">
        <f t="shared" si="10"/>
        <v>0</v>
      </c>
      <c r="BG179" s="93">
        <f t="shared" si="11"/>
        <v>0</v>
      </c>
      <c r="BH179" s="93">
        <f t="shared" si="12"/>
        <v>0</v>
      </c>
      <c r="BI179" s="93">
        <f t="shared" si="13"/>
        <v>0</v>
      </c>
      <c r="BJ179" s="19" t="s">
        <v>132</v>
      </c>
      <c r="BK179" s="151">
        <f t="shared" si="14"/>
        <v>0</v>
      </c>
      <c r="BL179" s="19" t="s">
        <v>229</v>
      </c>
      <c r="BM179" s="19" t="s">
        <v>288</v>
      </c>
    </row>
    <row r="180" spans="2:65" s="1" customFormat="1" ht="31.5" customHeight="1">
      <c r="B180" s="31"/>
      <c r="C180" s="145" t="s">
        <v>289</v>
      </c>
      <c r="D180" s="145" t="s">
        <v>154</v>
      </c>
      <c r="E180" s="146" t="s">
        <v>290</v>
      </c>
      <c r="F180" s="239" t="s">
        <v>291</v>
      </c>
      <c r="G180" s="239"/>
      <c r="H180" s="239"/>
      <c r="I180" s="239"/>
      <c r="J180" s="147" t="s">
        <v>223</v>
      </c>
      <c r="K180" s="185">
        <v>1</v>
      </c>
      <c r="L180" s="240">
        <v>0</v>
      </c>
      <c r="M180" s="241"/>
      <c r="N180" s="242">
        <f t="shared" si="5"/>
        <v>0</v>
      </c>
      <c r="O180" s="242"/>
      <c r="P180" s="242"/>
      <c r="Q180" s="242"/>
      <c r="R180" s="32"/>
      <c r="T180" s="148" t="s">
        <v>20</v>
      </c>
      <c r="U180" s="35" t="s">
        <v>44</v>
      </c>
      <c r="W180" s="149">
        <f t="shared" si="6"/>
        <v>0</v>
      </c>
      <c r="X180" s="149">
        <v>0.00167</v>
      </c>
      <c r="Y180" s="149">
        <f t="shared" si="7"/>
        <v>0.00167</v>
      </c>
      <c r="Z180" s="149">
        <v>0</v>
      </c>
      <c r="AA180" s="150">
        <f t="shared" si="8"/>
        <v>0</v>
      </c>
      <c r="AR180" s="19" t="s">
        <v>229</v>
      </c>
      <c r="AT180" s="19" t="s">
        <v>154</v>
      </c>
      <c r="AU180" s="19" t="s">
        <v>132</v>
      </c>
      <c r="AY180" s="19" t="s">
        <v>153</v>
      </c>
      <c r="BE180" s="93">
        <f t="shared" si="9"/>
        <v>0</v>
      </c>
      <c r="BF180" s="93">
        <f t="shared" si="10"/>
        <v>0</v>
      </c>
      <c r="BG180" s="93">
        <f t="shared" si="11"/>
        <v>0</v>
      </c>
      <c r="BH180" s="93">
        <f t="shared" si="12"/>
        <v>0</v>
      </c>
      <c r="BI180" s="93">
        <f t="shared" si="13"/>
        <v>0</v>
      </c>
      <c r="BJ180" s="19" t="s">
        <v>132</v>
      </c>
      <c r="BK180" s="151">
        <f t="shared" si="14"/>
        <v>0</v>
      </c>
      <c r="BL180" s="19" t="s">
        <v>229</v>
      </c>
      <c r="BM180" s="19" t="s">
        <v>292</v>
      </c>
    </row>
    <row r="181" spans="2:65" s="1" customFormat="1" ht="31.5" customHeight="1">
      <c r="B181" s="31"/>
      <c r="C181" s="145" t="s">
        <v>293</v>
      </c>
      <c r="D181" s="145" t="s">
        <v>154</v>
      </c>
      <c r="E181" s="146" t="s">
        <v>294</v>
      </c>
      <c r="F181" s="239" t="s">
        <v>295</v>
      </c>
      <c r="G181" s="239"/>
      <c r="H181" s="239"/>
      <c r="I181" s="239"/>
      <c r="J181" s="147" t="s">
        <v>212</v>
      </c>
      <c r="K181" s="185">
        <v>26.5</v>
      </c>
      <c r="L181" s="240">
        <v>0</v>
      </c>
      <c r="M181" s="241"/>
      <c r="N181" s="242">
        <f t="shared" si="5"/>
        <v>0</v>
      </c>
      <c r="O181" s="242"/>
      <c r="P181" s="242"/>
      <c r="Q181" s="242"/>
      <c r="R181" s="32"/>
      <c r="T181" s="148" t="s">
        <v>20</v>
      </c>
      <c r="U181" s="35" t="s">
        <v>44</v>
      </c>
      <c r="W181" s="149">
        <f t="shared" si="6"/>
        <v>0</v>
      </c>
      <c r="X181" s="149">
        <v>0.00287</v>
      </c>
      <c r="Y181" s="149">
        <f t="shared" si="7"/>
        <v>0.076055</v>
      </c>
      <c r="Z181" s="149">
        <v>0</v>
      </c>
      <c r="AA181" s="150">
        <f t="shared" si="8"/>
        <v>0</v>
      </c>
      <c r="AR181" s="19" t="s">
        <v>229</v>
      </c>
      <c r="AT181" s="19" t="s">
        <v>154</v>
      </c>
      <c r="AU181" s="19" t="s">
        <v>132</v>
      </c>
      <c r="AY181" s="19" t="s">
        <v>153</v>
      </c>
      <c r="BE181" s="93">
        <f t="shared" si="9"/>
        <v>0</v>
      </c>
      <c r="BF181" s="93">
        <f t="shared" si="10"/>
        <v>0</v>
      </c>
      <c r="BG181" s="93">
        <f t="shared" si="11"/>
        <v>0</v>
      </c>
      <c r="BH181" s="93">
        <f t="shared" si="12"/>
        <v>0</v>
      </c>
      <c r="BI181" s="93">
        <f t="shared" si="13"/>
        <v>0</v>
      </c>
      <c r="BJ181" s="19" t="s">
        <v>132</v>
      </c>
      <c r="BK181" s="151">
        <f t="shared" si="14"/>
        <v>0</v>
      </c>
      <c r="BL181" s="19" t="s">
        <v>229</v>
      </c>
      <c r="BM181" s="19" t="s">
        <v>296</v>
      </c>
    </row>
    <row r="182" spans="2:65" s="1" customFormat="1" ht="31.5" customHeight="1">
      <c r="B182" s="31"/>
      <c r="C182" s="145" t="s">
        <v>297</v>
      </c>
      <c r="D182" s="145" t="s">
        <v>154</v>
      </c>
      <c r="E182" s="146" t="s">
        <v>298</v>
      </c>
      <c r="F182" s="239" t="s">
        <v>299</v>
      </c>
      <c r="G182" s="239"/>
      <c r="H182" s="239"/>
      <c r="I182" s="239"/>
      <c r="J182" s="147" t="s">
        <v>223</v>
      </c>
      <c r="K182" s="185">
        <v>1</v>
      </c>
      <c r="L182" s="240">
        <v>0</v>
      </c>
      <c r="M182" s="241"/>
      <c r="N182" s="242">
        <f t="shared" si="5"/>
        <v>0</v>
      </c>
      <c r="O182" s="242"/>
      <c r="P182" s="242"/>
      <c r="Q182" s="242"/>
      <c r="R182" s="32"/>
      <c r="T182" s="148" t="s">
        <v>20</v>
      </c>
      <c r="U182" s="35" t="s">
        <v>44</v>
      </c>
      <c r="W182" s="149">
        <f t="shared" si="6"/>
        <v>0</v>
      </c>
      <c r="X182" s="149">
        <v>0.00229</v>
      </c>
      <c r="Y182" s="149">
        <f t="shared" si="7"/>
        <v>0.00229</v>
      </c>
      <c r="Z182" s="149">
        <v>0</v>
      </c>
      <c r="AA182" s="150">
        <f t="shared" si="8"/>
        <v>0</v>
      </c>
      <c r="AR182" s="19" t="s">
        <v>229</v>
      </c>
      <c r="AT182" s="19" t="s">
        <v>154</v>
      </c>
      <c r="AU182" s="19" t="s">
        <v>132</v>
      </c>
      <c r="AY182" s="19" t="s">
        <v>153</v>
      </c>
      <c r="BE182" s="93">
        <f t="shared" si="9"/>
        <v>0</v>
      </c>
      <c r="BF182" s="93">
        <f t="shared" si="10"/>
        <v>0</v>
      </c>
      <c r="BG182" s="93">
        <f t="shared" si="11"/>
        <v>0</v>
      </c>
      <c r="BH182" s="93">
        <f t="shared" si="12"/>
        <v>0</v>
      </c>
      <c r="BI182" s="93">
        <f t="shared" si="13"/>
        <v>0</v>
      </c>
      <c r="BJ182" s="19" t="s">
        <v>132</v>
      </c>
      <c r="BK182" s="151">
        <f t="shared" si="14"/>
        <v>0</v>
      </c>
      <c r="BL182" s="19" t="s">
        <v>229</v>
      </c>
      <c r="BM182" s="19" t="s">
        <v>300</v>
      </c>
    </row>
    <row r="183" spans="2:65" s="1" customFormat="1" ht="31.5" customHeight="1">
      <c r="B183" s="31"/>
      <c r="C183" s="145" t="s">
        <v>254</v>
      </c>
      <c r="D183" s="145" t="s">
        <v>154</v>
      </c>
      <c r="E183" s="146" t="s">
        <v>301</v>
      </c>
      <c r="F183" s="239" t="s">
        <v>302</v>
      </c>
      <c r="G183" s="239"/>
      <c r="H183" s="239"/>
      <c r="I183" s="239"/>
      <c r="J183" s="147" t="s">
        <v>212</v>
      </c>
      <c r="K183" s="185">
        <v>2.5</v>
      </c>
      <c r="L183" s="240">
        <v>0</v>
      </c>
      <c r="M183" s="241"/>
      <c r="N183" s="242">
        <f t="shared" si="5"/>
        <v>0</v>
      </c>
      <c r="O183" s="242"/>
      <c r="P183" s="242"/>
      <c r="Q183" s="242"/>
      <c r="R183" s="32"/>
      <c r="T183" s="148" t="s">
        <v>20</v>
      </c>
      <c r="U183" s="35" t="s">
        <v>44</v>
      </c>
      <c r="W183" s="149">
        <f t="shared" si="6"/>
        <v>0</v>
      </c>
      <c r="X183" s="149">
        <v>0.00202</v>
      </c>
      <c r="Y183" s="149">
        <f t="shared" si="7"/>
        <v>0.005050000000000001</v>
      </c>
      <c r="Z183" s="149">
        <v>0</v>
      </c>
      <c r="AA183" s="150">
        <f t="shared" si="8"/>
        <v>0</v>
      </c>
      <c r="AR183" s="19" t="s">
        <v>229</v>
      </c>
      <c r="AT183" s="19" t="s">
        <v>154</v>
      </c>
      <c r="AU183" s="19" t="s">
        <v>132</v>
      </c>
      <c r="AY183" s="19" t="s">
        <v>153</v>
      </c>
      <c r="BE183" s="93">
        <f t="shared" si="9"/>
        <v>0</v>
      </c>
      <c r="BF183" s="93">
        <f t="shared" si="10"/>
        <v>0</v>
      </c>
      <c r="BG183" s="93">
        <f t="shared" si="11"/>
        <v>0</v>
      </c>
      <c r="BH183" s="93">
        <f t="shared" si="12"/>
        <v>0</v>
      </c>
      <c r="BI183" s="93">
        <f t="shared" si="13"/>
        <v>0</v>
      </c>
      <c r="BJ183" s="19" t="s">
        <v>132</v>
      </c>
      <c r="BK183" s="151">
        <f t="shared" si="14"/>
        <v>0</v>
      </c>
      <c r="BL183" s="19" t="s">
        <v>229</v>
      </c>
      <c r="BM183" s="19" t="s">
        <v>303</v>
      </c>
    </row>
    <row r="184" spans="2:65" s="1" customFormat="1" ht="31.5" customHeight="1">
      <c r="B184" s="31"/>
      <c r="C184" s="145" t="s">
        <v>304</v>
      </c>
      <c r="D184" s="145" t="s">
        <v>154</v>
      </c>
      <c r="E184" s="146" t="s">
        <v>305</v>
      </c>
      <c r="F184" s="239" t="s">
        <v>306</v>
      </c>
      <c r="G184" s="239"/>
      <c r="H184" s="239"/>
      <c r="I184" s="239"/>
      <c r="J184" s="147" t="s">
        <v>223</v>
      </c>
      <c r="K184" s="185">
        <v>1</v>
      </c>
      <c r="L184" s="240">
        <v>0</v>
      </c>
      <c r="M184" s="241"/>
      <c r="N184" s="242">
        <f t="shared" si="5"/>
        <v>0</v>
      </c>
      <c r="O184" s="242"/>
      <c r="P184" s="242"/>
      <c r="Q184" s="242"/>
      <c r="R184" s="32"/>
      <c r="T184" s="148" t="s">
        <v>20</v>
      </c>
      <c r="U184" s="35" t="s">
        <v>44</v>
      </c>
      <c r="W184" s="149">
        <f t="shared" si="6"/>
        <v>0</v>
      </c>
      <c r="X184" s="149">
        <v>0.00092</v>
      </c>
      <c r="Y184" s="149">
        <f t="shared" si="7"/>
        <v>0.00092</v>
      </c>
      <c r="Z184" s="149">
        <v>0</v>
      </c>
      <c r="AA184" s="150">
        <f t="shared" si="8"/>
        <v>0</v>
      </c>
      <c r="AR184" s="19" t="s">
        <v>229</v>
      </c>
      <c r="AT184" s="19" t="s">
        <v>154</v>
      </c>
      <c r="AU184" s="19" t="s">
        <v>132</v>
      </c>
      <c r="AY184" s="19" t="s">
        <v>153</v>
      </c>
      <c r="BE184" s="93">
        <f t="shared" si="9"/>
        <v>0</v>
      </c>
      <c r="BF184" s="93">
        <f t="shared" si="10"/>
        <v>0</v>
      </c>
      <c r="BG184" s="93">
        <f t="shared" si="11"/>
        <v>0</v>
      </c>
      <c r="BH184" s="93">
        <f t="shared" si="12"/>
        <v>0</v>
      </c>
      <c r="BI184" s="93">
        <f t="shared" si="13"/>
        <v>0</v>
      </c>
      <c r="BJ184" s="19" t="s">
        <v>132</v>
      </c>
      <c r="BK184" s="151">
        <f t="shared" si="14"/>
        <v>0</v>
      </c>
      <c r="BL184" s="19" t="s">
        <v>229</v>
      </c>
      <c r="BM184" s="19" t="s">
        <v>307</v>
      </c>
    </row>
    <row r="185" spans="2:65" s="1" customFormat="1" ht="31.5" customHeight="1">
      <c r="B185" s="31"/>
      <c r="C185" s="145" t="s">
        <v>308</v>
      </c>
      <c r="D185" s="145" t="s">
        <v>154</v>
      </c>
      <c r="E185" s="146" t="s">
        <v>309</v>
      </c>
      <c r="F185" s="239" t="s">
        <v>310</v>
      </c>
      <c r="G185" s="239"/>
      <c r="H185" s="239"/>
      <c r="I185" s="239"/>
      <c r="J185" s="147" t="s">
        <v>275</v>
      </c>
      <c r="K185" s="184">
        <v>0</v>
      </c>
      <c r="L185" s="240">
        <v>0</v>
      </c>
      <c r="M185" s="241"/>
      <c r="N185" s="242">
        <f t="shared" si="5"/>
        <v>0</v>
      </c>
      <c r="O185" s="242"/>
      <c r="P185" s="242"/>
      <c r="Q185" s="242"/>
      <c r="R185" s="32"/>
      <c r="T185" s="148" t="s">
        <v>20</v>
      </c>
      <c r="U185" s="35" t="s">
        <v>44</v>
      </c>
      <c r="W185" s="149">
        <f t="shared" si="6"/>
        <v>0</v>
      </c>
      <c r="X185" s="149">
        <v>0</v>
      </c>
      <c r="Y185" s="149">
        <f t="shared" si="7"/>
        <v>0</v>
      </c>
      <c r="Z185" s="149">
        <v>0</v>
      </c>
      <c r="AA185" s="150">
        <f t="shared" si="8"/>
        <v>0</v>
      </c>
      <c r="AR185" s="19" t="s">
        <v>229</v>
      </c>
      <c r="AT185" s="19" t="s">
        <v>154</v>
      </c>
      <c r="AU185" s="19" t="s">
        <v>132</v>
      </c>
      <c r="AY185" s="19" t="s">
        <v>153</v>
      </c>
      <c r="BE185" s="93">
        <f t="shared" si="9"/>
        <v>0</v>
      </c>
      <c r="BF185" s="93">
        <f t="shared" si="10"/>
        <v>0</v>
      </c>
      <c r="BG185" s="93">
        <f t="shared" si="11"/>
        <v>0</v>
      </c>
      <c r="BH185" s="93">
        <f t="shared" si="12"/>
        <v>0</v>
      </c>
      <c r="BI185" s="93">
        <f t="shared" si="13"/>
        <v>0</v>
      </c>
      <c r="BJ185" s="19" t="s">
        <v>132</v>
      </c>
      <c r="BK185" s="151">
        <f t="shared" si="14"/>
        <v>0</v>
      </c>
      <c r="BL185" s="19" t="s">
        <v>229</v>
      </c>
      <c r="BM185" s="19" t="s">
        <v>311</v>
      </c>
    </row>
    <row r="186" spans="2:63" s="9" customFormat="1" ht="29.25" customHeight="1">
      <c r="B186" s="134"/>
      <c r="C186" s="135"/>
      <c r="D186" s="144" t="s">
        <v>127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51">
        <f>BK186</f>
        <v>0</v>
      </c>
      <c r="O186" s="252"/>
      <c r="P186" s="252"/>
      <c r="Q186" s="252"/>
      <c r="R186" s="137"/>
      <c r="T186" s="138"/>
      <c r="U186" s="135"/>
      <c r="V186" s="135"/>
      <c r="W186" s="139">
        <f>SUM(W187:W195)</f>
        <v>0</v>
      </c>
      <c r="X186" s="135"/>
      <c r="Y186" s="139">
        <f>SUM(Y187:Y195)</f>
        <v>12.82146192</v>
      </c>
      <c r="Z186" s="135"/>
      <c r="AA186" s="140">
        <f>SUM(AA187:AA195)</f>
        <v>0</v>
      </c>
      <c r="AR186" s="141" t="s">
        <v>132</v>
      </c>
      <c r="AT186" s="142" t="s">
        <v>76</v>
      </c>
      <c r="AU186" s="142" t="s">
        <v>85</v>
      </c>
      <c r="AY186" s="141" t="s">
        <v>153</v>
      </c>
      <c r="BK186" s="143">
        <f>SUM(BK187:BK195)</f>
        <v>0</v>
      </c>
    </row>
    <row r="187" spans="2:65" s="1" customFormat="1" ht="22.5" customHeight="1">
      <c r="B187" s="31"/>
      <c r="C187" s="145" t="s">
        <v>312</v>
      </c>
      <c r="D187" s="145" t="s">
        <v>154</v>
      </c>
      <c r="E187" s="146" t="s">
        <v>313</v>
      </c>
      <c r="F187" s="239" t="s">
        <v>314</v>
      </c>
      <c r="G187" s="239"/>
      <c r="H187" s="239"/>
      <c r="I187" s="239"/>
      <c r="J187" s="147" t="s">
        <v>175</v>
      </c>
      <c r="K187" s="185">
        <v>104</v>
      </c>
      <c r="L187" s="240">
        <v>0</v>
      </c>
      <c r="M187" s="241"/>
      <c r="N187" s="242">
        <f>ROUND(L187*K187,3)</f>
        <v>0</v>
      </c>
      <c r="O187" s="242"/>
      <c r="P187" s="242"/>
      <c r="Q187" s="242"/>
      <c r="R187" s="32"/>
      <c r="T187" s="148" t="s">
        <v>20</v>
      </c>
      <c r="U187" s="35" t="s">
        <v>44</v>
      </c>
      <c r="W187" s="149">
        <f>V187*K187</f>
        <v>0</v>
      </c>
      <c r="X187" s="149">
        <v>0.00143</v>
      </c>
      <c r="Y187" s="149">
        <f>X187*K187</f>
        <v>0.14872000000000002</v>
      </c>
      <c r="Z187" s="149">
        <v>0</v>
      </c>
      <c r="AA187" s="150">
        <f>Z187*K187</f>
        <v>0</v>
      </c>
      <c r="AR187" s="19" t="s">
        <v>229</v>
      </c>
      <c r="AT187" s="19" t="s">
        <v>154</v>
      </c>
      <c r="AU187" s="19" t="s">
        <v>132</v>
      </c>
      <c r="AY187" s="19" t="s">
        <v>153</v>
      </c>
      <c r="BE187" s="93">
        <f>IF(U187="základná",N187,0)</f>
        <v>0</v>
      </c>
      <c r="BF187" s="93">
        <f>IF(U187="znížená",N187,0)</f>
        <v>0</v>
      </c>
      <c r="BG187" s="93">
        <f>IF(U187="zákl. prenesená",N187,0)</f>
        <v>0</v>
      </c>
      <c r="BH187" s="93">
        <f>IF(U187="zníž. prenesená",N187,0)</f>
        <v>0</v>
      </c>
      <c r="BI187" s="93">
        <f>IF(U187="nulová",N187,0)</f>
        <v>0</v>
      </c>
      <c r="BJ187" s="19" t="s">
        <v>132</v>
      </c>
      <c r="BK187" s="151">
        <f>ROUND(L187*K187,3)</f>
        <v>0</v>
      </c>
      <c r="BL187" s="19" t="s">
        <v>229</v>
      </c>
      <c r="BM187" s="19" t="s">
        <v>315</v>
      </c>
    </row>
    <row r="188" spans="2:51" s="10" customFormat="1" ht="22.5" customHeight="1">
      <c r="B188" s="152"/>
      <c r="C188" s="186"/>
      <c r="D188" s="186"/>
      <c r="E188" s="153" t="s">
        <v>20</v>
      </c>
      <c r="F188" s="237" t="s">
        <v>316</v>
      </c>
      <c r="G188" s="238"/>
      <c r="H188" s="238"/>
      <c r="I188" s="238"/>
      <c r="J188" s="186"/>
      <c r="K188" s="154">
        <v>104</v>
      </c>
      <c r="L188" s="186"/>
      <c r="M188" s="186"/>
      <c r="N188" s="186"/>
      <c r="O188" s="186"/>
      <c r="P188" s="186"/>
      <c r="Q188" s="186"/>
      <c r="R188" s="155"/>
      <c r="T188" s="156"/>
      <c r="U188" s="186"/>
      <c r="V188" s="186"/>
      <c r="W188" s="186"/>
      <c r="X188" s="186"/>
      <c r="Y188" s="186"/>
      <c r="Z188" s="186"/>
      <c r="AA188" s="157"/>
      <c r="AT188" s="158" t="s">
        <v>161</v>
      </c>
      <c r="AU188" s="158" t="s">
        <v>132</v>
      </c>
      <c r="AV188" s="10" t="s">
        <v>132</v>
      </c>
      <c r="AW188" s="10" t="s">
        <v>34</v>
      </c>
      <c r="AX188" s="10" t="s">
        <v>85</v>
      </c>
      <c r="AY188" s="158" t="s">
        <v>153</v>
      </c>
    </row>
    <row r="189" spans="2:65" s="1" customFormat="1" ht="44.25" customHeight="1">
      <c r="B189" s="31"/>
      <c r="C189" s="165" t="s">
        <v>317</v>
      </c>
      <c r="D189" s="165" t="s">
        <v>220</v>
      </c>
      <c r="E189" s="166" t="s">
        <v>318</v>
      </c>
      <c r="F189" s="255" t="s">
        <v>319</v>
      </c>
      <c r="G189" s="255"/>
      <c r="H189" s="255"/>
      <c r="I189" s="255"/>
      <c r="J189" s="167" t="s">
        <v>175</v>
      </c>
      <c r="K189" s="188">
        <v>109.2</v>
      </c>
      <c r="L189" s="256">
        <v>0</v>
      </c>
      <c r="M189" s="257"/>
      <c r="N189" s="258">
        <f>ROUND(L189*K189,3)</f>
        <v>0</v>
      </c>
      <c r="O189" s="242"/>
      <c r="P189" s="242"/>
      <c r="Q189" s="242"/>
      <c r="R189" s="32"/>
      <c r="T189" s="148" t="s">
        <v>20</v>
      </c>
      <c r="U189" s="35" t="s">
        <v>44</v>
      </c>
      <c r="W189" s="149">
        <f>V189*K189</f>
        <v>0</v>
      </c>
      <c r="X189" s="149">
        <v>0</v>
      </c>
      <c r="Y189" s="149">
        <f>X189*K189</f>
        <v>0</v>
      </c>
      <c r="Z189" s="149">
        <v>0</v>
      </c>
      <c r="AA189" s="150">
        <f>Z189*K189</f>
        <v>0</v>
      </c>
      <c r="AR189" s="19" t="s">
        <v>254</v>
      </c>
      <c r="AT189" s="19" t="s">
        <v>220</v>
      </c>
      <c r="AU189" s="19" t="s">
        <v>132</v>
      </c>
      <c r="AY189" s="19" t="s">
        <v>153</v>
      </c>
      <c r="BE189" s="93">
        <f>IF(U189="základná",N189,0)</f>
        <v>0</v>
      </c>
      <c r="BF189" s="93">
        <f>IF(U189="znížená",N189,0)</f>
        <v>0</v>
      </c>
      <c r="BG189" s="93">
        <f>IF(U189="zákl. prenesená",N189,0)</f>
        <v>0</v>
      </c>
      <c r="BH189" s="93">
        <f>IF(U189="zníž. prenesená",N189,0)</f>
        <v>0</v>
      </c>
      <c r="BI189" s="93">
        <f>IF(U189="nulová",N189,0)</f>
        <v>0</v>
      </c>
      <c r="BJ189" s="19" t="s">
        <v>132</v>
      </c>
      <c r="BK189" s="151">
        <f>ROUND(L189*K189,3)</f>
        <v>0</v>
      </c>
      <c r="BL189" s="19" t="s">
        <v>229</v>
      </c>
      <c r="BM189" s="19" t="s">
        <v>320</v>
      </c>
    </row>
    <row r="190" spans="2:65" s="1" customFormat="1" ht="22.5" customHeight="1">
      <c r="B190" s="31"/>
      <c r="C190" s="145" t="s">
        <v>321</v>
      </c>
      <c r="D190" s="145" t="s">
        <v>154</v>
      </c>
      <c r="E190" s="146" t="s">
        <v>322</v>
      </c>
      <c r="F190" s="239" t="s">
        <v>323</v>
      </c>
      <c r="G190" s="239"/>
      <c r="H190" s="239"/>
      <c r="I190" s="239"/>
      <c r="J190" s="147" t="s">
        <v>175</v>
      </c>
      <c r="K190" s="185">
        <v>73.5</v>
      </c>
      <c r="L190" s="240">
        <v>0</v>
      </c>
      <c r="M190" s="241"/>
      <c r="N190" s="242">
        <f>ROUND(L190*K190,3)</f>
        <v>0</v>
      </c>
      <c r="O190" s="242"/>
      <c r="P190" s="242"/>
      <c r="Q190" s="242"/>
      <c r="R190" s="32"/>
      <c r="T190" s="148" t="s">
        <v>20</v>
      </c>
      <c r="U190" s="35" t="s">
        <v>44</v>
      </c>
      <c r="W190" s="149">
        <f>V190*K190</f>
        <v>0</v>
      </c>
      <c r="X190" s="149">
        <v>0.00012</v>
      </c>
      <c r="Y190" s="149">
        <f>X190*K190</f>
        <v>0.00882</v>
      </c>
      <c r="Z190" s="149">
        <v>0</v>
      </c>
      <c r="AA190" s="150">
        <f>Z190*K190</f>
        <v>0</v>
      </c>
      <c r="AR190" s="19" t="s">
        <v>229</v>
      </c>
      <c r="AT190" s="19" t="s">
        <v>154</v>
      </c>
      <c r="AU190" s="19" t="s">
        <v>132</v>
      </c>
      <c r="AY190" s="19" t="s">
        <v>153</v>
      </c>
      <c r="BE190" s="93">
        <f>IF(U190="základná",N190,0)</f>
        <v>0</v>
      </c>
      <c r="BF190" s="93">
        <f>IF(U190="znížená",N190,0)</f>
        <v>0</v>
      </c>
      <c r="BG190" s="93">
        <f>IF(U190="zákl. prenesená",N190,0)</f>
        <v>0</v>
      </c>
      <c r="BH190" s="93">
        <f>IF(U190="zníž. prenesená",N190,0)</f>
        <v>0</v>
      </c>
      <c r="BI190" s="93">
        <f>IF(U190="nulová",N190,0)</f>
        <v>0</v>
      </c>
      <c r="BJ190" s="19" t="s">
        <v>132</v>
      </c>
      <c r="BK190" s="151">
        <f>ROUND(L190*K190,3)</f>
        <v>0</v>
      </c>
      <c r="BL190" s="19" t="s">
        <v>229</v>
      </c>
      <c r="BM190" s="19" t="s">
        <v>324</v>
      </c>
    </row>
    <row r="191" spans="2:51" s="10" customFormat="1" ht="22.5" customHeight="1">
      <c r="B191" s="152"/>
      <c r="C191" s="186"/>
      <c r="D191" s="186"/>
      <c r="E191" s="153" t="s">
        <v>20</v>
      </c>
      <c r="F191" s="237" t="s">
        <v>325</v>
      </c>
      <c r="G191" s="238"/>
      <c r="H191" s="238"/>
      <c r="I191" s="238"/>
      <c r="J191" s="186"/>
      <c r="K191" s="154">
        <v>73.5</v>
      </c>
      <c r="L191" s="186"/>
      <c r="M191" s="186"/>
      <c r="N191" s="186"/>
      <c r="O191" s="186"/>
      <c r="P191" s="186"/>
      <c r="Q191" s="186"/>
      <c r="R191" s="155"/>
      <c r="T191" s="156"/>
      <c r="U191" s="186"/>
      <c r="V191" s="186"/>
      <c r="W191" s="186"/>
      <c r="X191" s="186"/>
      <c r="Y191" s="186"/>
      <c r="Z191" s="186"/>
      <c r="AA191" s="157"/>
      <c r="AT191" s="158" t="s">
        <v>161</v>
      </c>
      <c r="AU191" s="158" t="s">
        <v>132</v>
      </c>
      <c r="AV191" s="10" t="s">
        <v>132</v>
      </c>
      <c r="AW191" s="10" t="s">
        <v>34</v>
      </c>
      <c r="AX191" s="10" t="s">
        <v>85</v>
      </c>
      <c r="AY191" s="158" t="s">
        <v>153</v>
      </c>
    </row>
    <row r="192" spans="2:65" s="1" customFormat="1" ht="44.25" customHeight="1">
      <c r="B192" s="31"/>
      <c r="C192" s="165" t="s">
        <v>326</v>
      </c>
      <c r="D192" s="165" t="s">
        <v>220</v>
      </c>
      <c r="E192" s="166" t="s">
        <v>318</v>
      </c>
      <c r="F192" s="255" t="s">
        <v>319</v>
      </c>
      <c r="G192" s="255"/>
      <c r="H192" s="255"/>
      <c r="I192" s="255"/>
      <c r="J192" s="167" t="s">
        <v>175</v>
      </c>
      <c r="K192" s="188">
        <v>77.175</v>
      </c>
      <c r="L192" s="256">
        <v>0</v>
      </c>
      <c r="M192" s="257"/>
      <c r="N192" s="258">
        <f>ROUND(L192*K192,3)</f>
        <v>0</v>
      </c>
      <c r="O192" s="242"/>
      <c r="P192" s="242"/>
      <c r="Q192" s="242"/>
      <c r="R192" s="32"/>
      <c r="T192" s="148" t="s">
        <v>20</v>
      </c>
      <c r="U192" s="35" t="s">
        <v>44</v>
      </c>
      <c r="W192" s="149">
        <f>V192*K192</f>
        <v>0</v>
      </c>
      <c r="X192" s="149">
        <v>0</v>
      </c>
      <c r="Y192" s="149">
        <f>X192*K192</f>
        <v>0</v>
      </c>
      <c r="Z192" s="149">
        <v>0</v>
      </c>
      <c r="AA192" s="150">
        <f>Z192*K192</f>
        <v>0</v>
      </c>
      <c r="AR192" s="19" t="s">
        <v>254</v>
      </c>
      <c r="AT192" s="19" t="s">
        <v>220</v>
      </c>
      <c r="AU192" s="19" t="s">
        <v>132</v>
      </c>
      <c r="AY192" s="19" t="s">
        <v>153</v>
      </c>
      <c r="BE192" s="93">
        <f>IF(U192="základná",N192,0)</f>
        <v>0</v>
      </c>
      <c r="BF192" s="93">
        <f>IF(U192="znížená",N192,0)</f>
        <v>0</v>
      </c>
      <c r="BG192" s="93">
        <f>IF(U192="zákl. prenesená",N192,0)</f>
        <v>0</v>
      </c>
      <c r="BH192" s="93">
        <f>IF(U192="zníž. prenesená",N192,0)</f>
        <v>0</v>
      </c>
      <c r="BI192" s="93">
        <f>IF(U192="nulová",N192,0)</f>
        <v>0</v>
      </c>
      <c r="BJ192" s="19" t="s">
        <v>132</v>
      </c>
      <c r="BK192" s="151">
        <f>ROUND(L192*K192,3)</f>
        <v>0</v>
      </c>
      <c r="BL192" s="19" t="s">
        <v>229</v>
      </c>
      <c r="BM192" s="19" t="s">
        <v>327</v>
      </c>
    </row>
    <row r="193" spans="2:65" s="1" customFormat="1" ht="31.5" customHeight="1">
      <c r="B193" s="31"/>
      <c r="C193" s="145" t="s">
        <v>328</v>
      </c>
      <c r="D193" s="145" t="s">
        <v>154</v>
      </c>
      <c r="E193" s="146" t="s">
        <v>329</v>
      </c>
      <c r="F193" s="239" t="s">
        <v>330</v>
      </c>
      <c r="G193" s="239"/>
      <c r="H193" s="239"/>
      <c r="I193" s="239"/>
      <c r="J193" s="147" t="s">
        <v>331</v>
      </c>
      <c r="K193" s="185">
        <v>1964.8</v>
      </c>
      <c r="L193" s="240">
        <v>0</v>
      </c>
      <c r="M193" s="241"/>
      <c r="N193" s="242">
        <f>ROUND(L193*K193,3)</f>
        <v>0</v>
      </c>
      <c r="O193" s="242"/>
      <c r="P193" s="242"/>
      <c r="Q193" s="242"/>
      <c r="R193" s="32"/>
      <c r="T193" s="148" t="s">
        <v>20</v>
      </c>
      <c r="U193" s="35" t="s">
        <v>44</v>
      </c>
      <c r="W193" s="149">
        <f>V193*K193</f>
        <v>0</v>
      </c>
      <c r="X193" s="149">
        <v>5E-05</v>
      </c>
      <c r="Y193" s="149">
        <f>X193*K193</f>
        <v>0.09824000000000001</v>
      </c>
      <c r="Z193" s="149">
        <v>0</v>
      </c>
      <c r="AA193" s="150">
        <f>Z193*K193</f>
        <v>0</v>
      </c>
      <c r="AR193" s="19" t="s">
        <v>229</v>
      </c>
      <c r="AT193" s="19" t="s">
        <v>154</v>
      </c>
      <c r="AU193" s="19" t="s">
        <v>132</v>
      </c>
      <c r="AY193" s="19" t="s">
        <v>153</v>
      </c>
      <c r="BE193" s="93">
        <f>IF(U193="základná",N193,0)</f>
        <v>0</v>
      </c>
      <c r="BF193" s="93">
        <f>IF(U193="znížená",N193,0)</f>
        <v>0</v>
      </c>
      <c r="BG193" s="93">
        <f>IF(U193="zákl. prenesená",N193,0)</f>
        <v>0</v>
      </c>
      <c r="BH193" s="93">
        <f>IF(U193="zníž. prenesená",N193,0)</f>
        <v>0</v>
      </c>
      <c r="BI193" s="93">
        <f>IF(U193="nulová",N193,0)</f>
        <v>0</v>
      </c>
      <c r="BJ193" s="19" t="s">
        <v>132</v>
      </c>
      <c r="BK193" s="151">
        <f>ROUND(L193*K193,3)</f>
        <v>0</v>
      </c>
      <c r="BL193" s="19" t="s">
        <v>229</v>
      </c>
      <c r="BM193" s="19" t="s">
        <v>332</v>
      </c>
    </row>
    <row r="194" spans="2:65" s="1" customFormat="1" ht="22.5" customHeight="1">
      <c r="B194" s="31"/>
      <c r="C194" s="165" t="s">
        <v>333</v>
      </c>
      <c r="D194" s="165" t="s">
        <v>220</v>
      </c>
      <c r="E194" s="166" t="s">
        <v>334</v>
      </c>
      <c r="F194" s="255" t="s">
        <v>335</v>
      </c>
      <c r="G194" s="255"/>
      <c r="H194" s="255"/>
      <c r="I194" s="255"/>
      <c r="J194" s="167" t="s">
        <v>331</v>
      </c>
      <c r="K194" s="188">
        <v>2004.096</v>
      </c>
      <c r="L194" s="256">
        <v>0</v>
      </c>
      <c r="M194" s="257"/>
      <c r="N194" s="258">
        <f>ROUND(L194*K194,3)</f>
        <v>0</v>
      </c>
      <c r="O194" s="242"/>
      <c r="P194" s="242"/>
      <c r="Q194" s="242"/>
      <c r="R194" s="32"/>
      <c r="T194" s="148" t="s">
        <v>20</v>
      </c>
      <c r="U194" s="35" t="s">
        <v>44</v>
      </c>
      <c r="W194" s="149">
        <f>V194*K194</f>
        <v>0</v>
      </c>
      <c r="X194" s="149">
        <v>0.00627</v>
      </c>
      <c r="Y194" s="149">
        <f>X194*K194</f>
        <v>12.565681920000001</v>
      </c>
      <c r="Z194" s="149">
        <v>0</v>
      </c>
      <c r="AA194" s="150">
        <f>Z194*K194</f>
        <v>0</v>
      </c>
      <c r="AR194" s="19" t="s">
        <v>254</v>
      </c>
      <c r="AT194" s="19" t="s">
        <v>220</v>
      </c>
      <c r="AU194" s="19" t="s">
        <v>132</v>
      </c>
      <c r="AY194" s="19" t="s">
        <v>153</v>
      </c>
      <c r="BE194" s="93">
        <f>IF(U194="základná",N194,0)</f>
        <v>0</v>
      </c>
      <c r="BF194" s="93">
        <f>IF(U194="znížená",N194,0)</f>
        <v>0</v>
      </c>
      <c r="BG194" s="93">
        <f>IF(U194="zákl. prenesená",N194,0)</f>
        <v>0</v>
      </c>
      <c r="BH194" s="93">
        <f>IF(U194="zníž. prenesená",N194,0)</f>
        <v>0</v>
      </c>
      <c r="BI194" s="93">
        <f>IF(U194="nulová",N194,0)</f>
        <v>0</v>
      </c>
      <c r="BJ194" s="19" t="s">
        <v>132</v>
      </c>
      <c r="BK194" s="151">
        <f>ROUND(L194*K194,3)</f>
        <v>0</v>
      </c>
      <c r="BL194" s="19" t="s">
        <v>229</v>
      </c>
      <c r="BM194" s="19" t="s">
        <v>336</v>
      </c>
    </row>
    <row r="195" spans="2:65" s="1" customFormat="1" ht="31.5" customHeight="1">
      <c r="B195" s="31"/>
      <c r="C195" s="145" t="s">
        <v>337</v>
      </c>
      <c r="D195" s="145" t="s">
        <v>154</v>
      </c>
      <c r="E195" s="146" t="s">
        <v>338</v>
      </c>
      <c r="F195" s="239" t="s">
        <v>339</v>
      </c>
      <c r="G195" s="239"/>
      <c r="H195" s="239"/>
      <c r="I195" s="239"/>
      <c r="J195" s="147" t="s">
        <v>275</v>
      </c>
      <c r="K195" s="184">
        <v>0</v>
      </c>
      <c r="L195" s="240">
        <v>0</v>
      </c>
      <c r="M195" s="241"/>
      <c r="N195" s="242">
        <f>ROUND(L195*K195,3)</f>
        <v>0</v>
      </c>
      <c r="O195" s="242"/>
      <c r="P195" s="242"/>
      <c r="Q195" s="242"/>
      <c r="R195" s="32"/>
      <c r="T195" s="148" t="s">
        <v>20</v>
      </c>
      <c r="U195" s="35" t="s">
        <v>44</v>
      </c>
      <c r="W195" s="149">
        <f>V195*K195</f>
        <v>0</v>
      </c>
      <c r="X195" s="149">
        <v>0</v>
      </c>
      <c r="Y195" s="149">
        <f>X195*K195</f>
        <v>0</v>
      </c>
      <c r="Z195" s="149">
        <v>0</v>
      </c>
      <c r="AA195" s="150">
        <f>Z195*K195</f>
        <v>0</v>
      </c>
      <c r="AR195" s="19" t="s">
        <v>229</v>
      </c>
      <c r="AT195" s="19" t="s">
        <v>154</v>
      </c>
      <c r="AU195" s="19" t="s">
        <v>132</v>
      </c>
      <c r="AY195" s="19" t="s">
        <v>153</v>
      </c>
      <c r="BE195" s="93">
        <f>IF(U195="základná",N195,0)</f>
        <v>0</v>
      </c>
      <c r="BF195" s="93">
        <f>IF(U195="znížená",N195,0)</f>
        <v>0</v>
      </c>
      <c r="BG195" s="93">
        <f>IF(U195="zákl. prenesená",N195,0)</f>
        <v>0</v>
      </c>
      <c r="BH195" s="93">
        <f>IF(U195="zníž. prenesená",N195,0)</f>
        <v>0</v>
      </c>
      <c r="BI195" s="93">
        <f>IF(U195="nulová",N195,0)</f>
        <v>0</v>
      </c>
      <c r="BJ195" s="19" t="s">
        <v>132</v>
      </c>
      <c r="BK195" s="151">
        <f>ROUND(L195*K195,3)</f>
        <v>0</v>
      </c>
      <c r="BL195" s="19" t="s">
        <v>229</v>
      </c>
      <c r="BM195" s="19" t="s">
        <v>340</v>
      </c>
    </row>
    <row r="196" spans="2:63" s="9" customFormat="1" ht="29.25" customHeight="1">
      <c r="B196" s="134"/>
      <c r="C196" s="135"/>
      <c r="D196" s="144" t="s">
        <v>128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251">
        <f>BK196</f>
        <v>0</v>
      </c>
      <c r="O196" s="252"/>
      <c r="P196" s="252"/>
      <c r="Q196" s="252"/>
      <c r="R196" s="137"/>
      <c r="T196" s="138"/>
      <c r="U196" s="135"/>
      <c r="V196" s="135"/>
      <c r="W196" s="139">
        <f>SUM(W197:W203)</f>
        <v>0</v>
      </c>
      <c r="X196" s="135"/>
      <c r="Y196" s="139">
        <f>SUM(Y197:Y203)</f>
        <v>0.06917856</v>
      </c>
      <c r="Z196" s="135"/>
      <c r="AA196" s="140">
        <f>SUM(AA197:AA203)</f>
        <v>0</v>
      </c>
      <c r="AR196" s="141" t="s">
        <v>132</v>
      </c>
      <c r="AT196" s="142" t="s">
        <v>76</v>
      </c>
      <c r="AU196" s="142" t="s">
        <v>85</v>
      </c>
      <c r="AY196" s="141" t="s">
        <v>153</v>
      </c>
      <c r="BK196" s="143">
        <f>SUM(BK197:BK203)</f>
        <v>0</v>
      </c>
    </row>
    <row r="197" spans="2:65" s="1" customFormat="1" ht="31.5" customHeight="1">
      <c r="B197" s="31"/>
      <c r="C197" s="145" t="s">
        <v>341</v>
      </c>
      <c r="D197" s="145" t="s">
        <v>154</v>
      </c>
      <c r="E197" s="146" t="s">
        <v>342</v>
      </c>
      <c r="F197" s="239" t="s">
        <v>343</v>
      </c>
      <c r="G197" s="239"/>
      <c r="H197" s="239"/>
      <c r="I197" s="239"/>
      <c r="J197" s="147" t="s">
        <v>175</v>
      </c>
      <c r="K197" s="185">
        <v>62.88</v>
      </c>
      <c r="L197" s="240">
        <v>0</v>
      </c>
      <c r="M197" s="241"/>
      <c r="N197" s="242">
        <f>ROUND(L197*K197,3)</f>
        <v>0</v>
      </c>
      <c r="O197" s="242"/>
      <c r="P197" s="242"/>
      <c r="Q197" s="242"/>
      <c r="R197" s="32"/>
      <c r="T197" s="148" t="s">
        <v>20</v>
      </c>
      <c r="U197" s="35" t="s">
        <v>44</v>
      </c>
      <c r="W197" s="149">
        <f>V197*K197</f>
        <v>0</v>
      </c>
      <c r="X197" s="149">
        <v>0.00026</v>
      </c>
      <c r="Y197" s="149">
        <f>X197*K197</f>
        <v>0.0163488</v>
      </c>
      <c r="Z197" s="149">
        <v>0</v>
      </c>
      <c r="AA197" s="150">
        <f>Z197*K197</f>
        <v>0</v>
      </c>
      <c r="AR197" s="19" t="s">
        <v>229</v>
      </c>
      <c r="AT197" s="19" t="s">
        <v>154</v>
      </c>
      <c r="AU197" s="19" t="s">
        <v>132</v>
      </c>
      <c r="AY197" s="19" t="s">
        <v>153</v>
      </c>
      <c r="BE197" s="93">
        <f>IF(U197="základná",N197,0)</f>
        <v>0</v>
      </c>
      <c r="BF197" s="93">
        <f>IF(U197="znížená",N197,0)</f>
        <v>0</v>
      </c>
      <c r="BG197" s="93">
        <f>IF(U197="zákl. prenesená",N197,0)</f>
        <v>0</v>
      </c>
      <c r="BH197" s="93">
        <f>IF(U197="zníž. prenesená",N197,0)</f>
        <v>0</v>
      </c>
      <c r="BI197" s="93">
        <f>IF(U197="nulová",N197,0)</f>
        <v>0</v>
      </c>
      <c r="BJ197" s="19" t="s">
        <v>132</v>
      </c>
      <c r="BK197" s="151">
        <f>ROUND(L197*K197,3)</f>
        <v>0</v>
      </c>
      <c r="BL197" s="19" t="s">
        <v>229</v>
      </c>
      <c r="BM197" s="19" t="s">
        <v>344</v>
      </c>
    </row>
    <row r="198" spans="2:65" s="1" customFormat="1" ht="31.5" customHeight="1">
      <c r="B198" s="31"/>
      <c r="C198" s="145" t="s">
        <v>345</v>
      </c>
      <c r="D198" s="145" t="s">
        <v>154</v>
      </c>
      <c r="E198" s="146" t="s">
        <v>346</v>
      </c>
      <c r="F198" s="239" t="s">
        <v>347</v>
      </c>
      <c r="G198" s="239"/>
      <c r="H198" s="239"/>
      <c r="I198" s="239"/>
      <c r="J198" s="147" t="s">
        <v>175</v>
      </c>
      <c r="K198" s="185">
        <v>62.88</v>
      </c>
      <c r="L198" s="240">
        <v>0</v>
      </c>
      <c r="M198" s="241"/>
      <c r="N198" s="242">
        <f>ROUND(L198*K198,3)</f>
        <v>0</v>
      </c>
      <c r="O198" s="242"/>
      <c r="P198" s="242"/>
      <c r="Q198" s="242"/>
      <c r="R198" s="32"/>
      <c r="T198" s="148" t="s">
        <v>20</v>
      </c>
      <c r="U198" s="35" t="s">
        <v>44</v>
      </c>
      <c r="W198" s="149">
        <f>V198*K198</f>
        <v>0</v>
      </c>
      <c r="X198" s="149">
        <v>0.00017</v>
      </c>
      <c r="Y198" s="149">
        <f>X198*K198</f>
        <v>0.0106896</v>
      </c>
      <c r="Z198" s="149">
        <v>0</v>
      </c>
      <c r="AA198" s="150">
        <f>Z198*K198</f>
        <v>0</v>
      </c>
      <c r="AR198" s="19" t="s">
        <v>229</v>
      </c>
      <c r="AT198" s="19" t="s">
        <v>154</v>
      </c>
      <c r="AU198" s="19" t="s">
        <v>132</v>
      </c>
      <c r="AY198" s="19" t="s">
        <v>153</v>
      </c>
      <c r="BE198" s="93">
        <f>IF(U198="základná",N198,0)</f>
        <v>0</v>
      </c>
      <c r="BF198" s="93">
        <f>IF(U198="znížená",N198,0)</f>
        <v>0</v>
      </c>
      <c r="BG198" s="93">
        <f>IF(U198="zákl. prenesená",N198,0)</f>
        <v>0</v>
      </c>
      <c r="BH198" s="93">
        <f>IF(U198="zníž. prenesená",N198,0)</f>
        <v>0</v>
      </c>
      <c r="BI198" s="93">
        <f>IF(U198="nulová",N198,0)</f>
        <v>0</v>
      </c>
      <c r="BJ198" s="19" t="s">
        <v>132</v>
      </c>
      <c r="BK198" s="151">
        <f>ROUND(L198*K198,3)</f>
        <v>0</v>
      </c>
      <c r="BL198" s="19" t="s">
        <v>229</v>
      </c>
      <c r="BM198" s="19" t="s">
        <v>348</v>
      </c>
    </row>
    <row r="199" spans="2:51" s="10" customFormat="1" ht="22.5" customHeight="1">
      <c r="B199" s="152"/>
      <c r="C199" s="186"/>
      <c r="D199" s="186"/>
      <c r="E199" s="153" t="s">
        <v>20</v>
      </c>
      <c r="F199" s="237" t="s">
        <v>349</v>
      </c>
      <c r="G199" s="238"/>
      <c r="H199" s="238"/>
      <c r="I199" s="238"/>
      <c r="J199" s="186"/>
      <c r="K199" s="154">
        <v>62.88</v>
      </c>
      <c r="L199" s="186"/>
      <c r="M199" s="186"/>
      <c r="N199" s="186"/>
      <c r="O199" s="186"/>
      <c r="P199" s="186"/>
      <c r="Q199" s="186"/>
      <c r="R199" s="155"/>
      <c r="T199" s="156"/>
      <c r="U199" s="186"/>
      <c r="V199" s="186"/>
      <c r="W199" s="186"/>
      <c r="X199" s="186"/>
      <c r="Y199" s="186"/>
      <c r="Z199" s="186"/>
      <c r="AA199" s="157"/>
      <c r="AT199" s="158" t="s">
        <v>161</v>
      </c>
      <c r="AU199" s="158" t="s">
        <v>132</v>
      </c>
      <c r="AV199" s="10" t="s">
        <v>132</v>
      </c>
      <c r="AW199" s="10" t="s">
        <v>34</v>
      </c>
      <c r="AX199" s="10" t="s">
        <v>85</v>
      </c>
      <c r="AY199" s="158" t="s">
        <v>153</v>
      </c>
    </row>
    <row r="200" spans="2:65" s="1" customFormat="1" ht="31.5" customHeight="1">
      <c r="B200" s="31"/>
      <c r="C200" s="145" t="s">
        <v>350</v>
      </c>
      <c r="D200" s="145" t="s">
        <v>154</v>
      </c>
      <c r="E200" s="146" t="s">
        <v>351</v>
      </c>
      <c r="F200" s="239" t="s">
        <v>352</v>
      </c>
      <c r="G200" s="239"/>
      <c r="H200" s="239"/>
      <c r="I200" s="239"/>
      <c r="J200" s="147" t="s">
        <v>175</v>
      </c>
      <c r="K200" s="185">
        <v>131.688</v>
      </c>
      <c r="L200" s="240">
        <v>0</v>
      </c>
      <c r="M200" s="241"/>
      <c r="N200" s="242">
        <f>ROUND(L200*K200,3)</f>
        <v>0</v>
      </c>
      <c r="O200" s="242"/>
      <c r="P200" s="242"/>
      <c r="Q200" s="242"/>
      <c r="R200" s="32"/>
      <c r="T200" s="148" t="s">
        <v>20</v>
      </c>
      <c r="U200" s="35" t="s">
        <v>44</v>
      </c>
      <c r="W200" s="149">
        <f>V200*K200</f>
        <v>0</v>
      </c>
      <c r="X200" s="149">
        <v>0.00032</v>
      </c>
      <c r="Y200" s="149">
        <f>X200*K200</f>
        <v>0.04214016</v>
      </c>
      <c r="Z200" s="149">
        <v>0</v>
      </c>
      <c r="AA200" s="150">
        <f>Z200*K200</f>
        <v>0</v>
      </c>
      <c r="AR200" s="19" t="s">
        <v>229</v>
      </c>
      <c r="AT200" s="19" t="s">
        <v>154</v>
      </c>
      <c r="AU200" s="19" t="s">
        <v>132</v>
      </c>
      <c r="AY200" s="19" t="s">
        <v>153</v>
      </c>
      <c r="BE200" s="93">
        <f>IF(U200="základná",N200,0)</f>
        <v>0</v>
      </c>
      <c r="BF200" s="93">
        <f>IF(U200="znížená",N200,0)</f>
        <v>0</v>
      </c>
      <c r="BG200" s="93">
        <f>IF(U200="zákl. prenesená",N200,0)</f>
        <v>0</v>
      </c>
      <c r="BH200" s="93">
        <f>IF(U200="zníž. prenesená",N200,0)</f>
        <v>0</v>
      </c>
      <c r="BI200" s="93">
        <f>IF(U200="nulová",N200,0)</f>
        <v>0</v>
      </c>
      <c r="BJ200" s="19" t="s">
        <v>132</v>
      </c>
      <c r="BK200" s="151">
        <f>ROUND(L200*K200,3)</f>
        <v>0</v>
      </c>
      <c r="BL200" s="19" t="s">
        <v>229</v>
      </c>
      <c r="BM200" s="19" t="s">
        <v>353</v>
      </c>
    </row>
    <row r="201" spans="2:51" s="10" customFormat="1" ht="22.5" customHeight="1">
      <c r="B201" s="152"/>
      <c r="C201" s="186"/>
      <c r="D201" s="186"/>
      <c r="E201" s="153" t="s">
        <v>20</v>
      </c>
      <c r="F201" s="237" t="s">
        <v>354</v>
      </c>
      <c r="G201" s="238"/>
      <c r="H201" s="238"/>
      <c r="I201" s="238"/>
      <c r="J201" s="186"/>
      <c r="K201" s="154">
        <v>78.96</v>
      </c>
      <c r="L201" s="186"/>
      <c r="M201" s="186"/>
      <c r="N201" s="186"/>
      <c r="O201" s="186"/>
      <c r="P201" s="186"/>
      <c r="Q201" s="186"/>
      <c r="R201" s="155"/>
      <c r="T201" s="156"/>
      <c r="U201" s="186"/>
      <c r="V201" s="186"/>
      <c r="W201" s="186"/>
      <c r="X201" s="186"/>
      <c r="Y201" s="186"/>
      <c r="Z201" s="186"/>
      <c r="AA201" s="157"/>
      <c r="AT201" s="158" t="s">
        <v>161</v>
      </c>
      <c r="AU201" s="158" t="s">
        <v>132</v>
      </c>
      <c r="AV201" s="10" t="s">
        <v>132</v>
      </c>
      <c r="AW201" s="10" t="s">
        <v>34</v>
      </c>
      <c r="AX201" s="10" t="s">
        <v>77</v>
      </c>
      <c r="AY201" s="158" t="s">
        <v>153</v>
      </c>
    </row>
    <row r="202" spans="2:51" s="10" customFormat="1" ht="22.5" customHeight="1">
      <c r="B202" s="152"/>
      <c r="C202" s="186"/>
      <c r="D202" s="186"/>
      <c r="E202" s="153" t="s">
        <v>20</v>
      </c>
      <c r="F202" s="243" t="s">
        <v>355</v>
      </c>
      <c r="G202" s="244"/>
      <c r="H202" s="244"/>
      <c r="I202" s="244"/>
      <c r="J202" s="186"/>
      <c r="K202" s="154">
        <v>52.728</v>
      </c>
      <c r="L202" s="186"/>
      <c r="M202" s="186"/>
      <c r="N202" s="186"/>
      <c r="O202" s="186"/>
      <c r="P202" s="186"/>
      <c r="Q202" s="186"/>
      <c r="R202" s="155"/>
      <c r="T202" s="156"/>
      <c r="U202" s="186"/>
      <c r="V202" s="186"/>
      <c r="W202" s="186"/>
      <c r="X202" s="186"/>
      <c r="Y202" s="186"/>
      <c r="Z202" s="186"/>
      <c r="AA202" s="157"/>
      <c r="AT202" s="158" t="s">
        <v>161</v>
      </c>
      <c r="AU202" s="158" t="s">
        <v>132</v>
      </c>
      <c r="AV202" s="10" t="s">
        <v>132</v>
      </c>
      <c r="AW202" s="10" t="s">
        <v>34</v>
      </c>
      <c r="AX202" s="10" t="s">
        <v>77</v>
      </c>
      <c r="AY202" s="158" t="s">
        <v>153</v>
      </c>
    </row>
    <row r="203" spans="2:51" s="11" customFormat="1" ht="22.5" customHeight="1">
      <c r="B203" s="159"/>
      <c r="C203" s="187"/>
      <c r="D203" s="187"/>
      <c r="E203" s="189" t="s">
        <v>20</v>
      </c>
      <c r="F203" s="245" t="s">
        <v>184</v>
      </c>
      <c r="G203" s="246"/>
      <c r="H203" s="246"/>
      <c r="I203" s="246"/>
      <c r="J203" s="187"/>
      <c r="K203" s="160">
        <v>131.688</v>
      </c>
      <c r="L203" s="187"/>
      <c r="M203" s="187"/>
      <c r="N203" s="187"/>
      <c r="O203" s="187"/>
      <c r="P203" s="187"/>
      <c r="Q203" s="187"/>
      <c r="R203" s="161"/>
      <c r="T203" s="162"/>
      <c r="U203" s="187"/>
      <c r="V203" s="187"/>
      <c r="W203" s="187"/>
      <c r="X203" s="187"/>
      <c r="Y203" s="187"/>
      <c r="Z203" s="187"/>
      <c r="AA203" s="163"/>
      <c r="AT203" s="164" t="s">
        <v>161</v>
      </c>
      <c r="AU203" s="164" t="s">
        <v>132</v>
      </c>
      <c r="AV203" s="11" t="s">
        <v>158</v>
      </c>
      <c r="AW203" s="11" t="s">
        <v>34</v>
      </c>
      <c r="AX203" s="11" t="s">
        <v>85</v>
      </c>
      <c r="AY203" s="164" t="s">
        <v>153</v>
      </c>
    </row>
    <row r="204" spans="2:63" s="1" customFormat="1" ht="49.5" customHeight="1">
      <c r="B204" s="31"/>
      <c r="D204" s="136" t="s">
        <v>356</v>
      </c>
      <c r="N204" s="234">
        <f>BK204</f>
        <v>0</v>
      </c>
      <c r="O204" s="235"/>
      <c r="P204" s="235"/>
      <c r="Q204" s="235"/>
      <c r="R204" s="32"/>
      <c r="T204" s="126"/>
      <c r="U204" s="46"/>
      <c r="V204" s="46"/>
      <c r="W204" s="46"/>
      <c r="X204" s="46"/>
      <c r="Y204" s="46"/>
      <c r="Z204" s="46"/>
      <c r="AA204" s="48"/>
      <c r="AT204" s="19" t="s">
        <v>76</v>
      </c>
      <c r="AU204" s="19" t="s">
        <v>77</v>
      </c>
      <c r="AY204" s="19" t="s">
        <v>357</v>
      </c>
      <c r="BK204" s="151">
        <v>0</v>
      </c>
    </row>
    <row r="205" spans="2:18" s="1" customFormat="1" ht="6.75" customHeight="1"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1"/>
    </row>
  </sheetData>
  <sheetProtection password="CC35" sheet="1" objects="1" scenarios="1" formatCells="0" formatColumns="0" formatRows="0" sort="0" autoFilter="0"/>
  <mergeCells count="240">
    <mergeCell ref="E15:L15"/>
    <mergeCell ref="O15:P15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C76:Q76"/>
    <mergeCell ref="F78:P78"/>
    <mergeCell ref="F79:P79"/>
    <mergeCell ref="M81:P81"/>
    <mergeCell ref="M83:Q83"/>
    <mergeCell ref="M84:Q8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M120:P120"/>
    <mergeCell ref="M122:Q122"/>
    <mergeCell ref="M123:Q123"/>
    <mergeCell ref="F125:I125"/>
    <mergeCell ref="L125:M125"/>
    <mergeCell ref="N125:Q125"/>
    <mergeCell ref="F139:I13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L145:M145"/>
    <mergeCell ref="N145:Q145"/>
    <mergeCell ref="F134:I134"/>
    <mergeCell ref="L134:M134"/>
    <mergeCell ref="N134:Q134"/>
    <mergeCell ref="F135:I135"/>
    <mergeCell ref="F137:I137"/>
    <mergeCell ref="L137:M137"/>
    <mergeCell ref="N137:Q137"/>
    <mergeCell ref="F138:I138"/>
    <mergeCell ref="F150:I150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5:I145"/>
    <mergeCell ref="L155:M155"/>
    <mergeCell ref="N155:Q15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L159:M159"/>
    <mergeCell ref="N159:Q159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L165:M165"/>
    <mergeCell ref="N165:Q16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69:M169"/>
    <mergeCell ref="N169:Q169"/>
    <mergeCell ref="F170:I170"/>
    <mergeCell ref="F160:I160"/>
    <mergeCell ref="L160:M160"/>
    <mergeCell ref="N160:Q160"/>
    <mergeCell ref="F162:I162"/>
    <mergeCell ref="L162:M162"/>
    <mergeCell ref="N162:Q162"/>
    <mergeCell ref="F165:I165"/>
    <mergeCell ref="F174:I174"/>
    <mergeCell ref="F175:I175"/>
    <mergeCell ref="L175:M175"/>
    <mergeCell ref="N175:Q175"/>
    <mergeCell ref="F166:I166"/>
    <mergeCell ref="F167:I167"/>
    <mergeCell ref="L167:M167"/>
    <mergeCell ref="N167:Q167"/>
    <mergeCell ref="F168:I168"/>
    <mergeCell ref="F169:I169"/>
    <mergeCell ref="F179:I179"/>
    <mergeCell ref="L179:M179"/>
    <mergeCell ref="N179:Q179"/>
    <mergeCell ref="F171:I171"/>
    <mergeCell ref="L171:M171"/>
    <mergeCell ref="N171:Q171"/>
    <mergeCell ref="F172:I172"/>
    <mergeCell ref="F173:I173"/>
    <mergeCell ref="L173:M173"/>
    <mergeCell ref="N173:Q173"/>
    <mergeCell ref="F177:I177"/>
    <mergeCell ref="L177:M177"/>
    <mergeCell ref="N177:Q177"/>
    <mergeCell ref="F178:I178"/>
    <mergeCell ref="L178:M178"/>
    <mergeCell ref="N178:Q178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F190:I190"/>
    <mergeCell ref="L190:M190"/>
    <mergeCell ref="N190:Q190"/>
    <mergeCell ref="F183:I183"/>
    <mergeCell ref="L183:M183"/>
    <mergeCell ref="N183:Q183"/>
    <mergeCell ref="F184:I184"/>
    <mergeCell ref="L184:M184"/>
    <mergeCell ref="N184:Q184"/>
    <mergeCell ref="F185:I185"/>
    <mergeCell ref="F194:I194"/>
    <mergeCell ref="L194:M194"/>
    <mergeCell ref="N194:Q194"/>
    <mergeCell ref="F187:I187"/>
    <mergeCell ref="L187:M187"/>
    <mergeCell ref="N187:Q187"/>
    <mergeCell ref="F188:I188"/>
    <mergeCell ref="F189:I189"/>
    <mergeCell ref="L189:M189"/>
    <mergeCell ref="N189:Q189"/>
    <mergeCell ref="F198:I198"/>
    <mergeCell ref="L198:M198"/>
    <mergeCell ref="N198:Q198"/>
    <mergeCell ref="F191:I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7:I197"/>
    <mergeCell ref="L197:M197"/>
    <mergeCell ref="N197:Q197"/>
    <mergeCell ref="N161:Q161"/>
    <mergeCell ref="N163:Q163"/>
    <mergeCell ref="N164:Q164"/>
    <mergeCell ref="N176:Q176"/>
    <mergeCell ref="N186:Q186"/>
    <mergeCell ref="N196:Q196"/>
    <mergeCell ref="N182:Q182"/>
    <mergeCell ref="N126:Q126"/>
    <mergeCell ref="N127:Q127"/>
    <mergeCell ref="N128:Q128"/>
    <mergeCell ref="N136:Q136"/>
    <mergeCell ref="N144:Q144"/>
    <mergeCell ref="N151:Q151"/>
    <mergeCell ref="N133:Q133"/>
    <mergeCell ref="N204:Q204"/>
    <mergeCell ref="H1:K1"/>
    <mergeCell ref="S2:AC2"/>
    <mergeCell ref="F199:I199"/>
    <mergeCell ref="F200:I200"/>
    <mergeCell ref="L200:M200"/>
    <mergeCell ref="N200:Q200"/>
    <mergeCell ref="F201:I201"/>
    <mergeCell ref="F202:I202"/>
    <mergeCell ref="F203:I203"/>
  </mergeCells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3"/>
      <c r="C1" s="13"/>
      <c r="D1" s="14" t="s">
        <v>1</v>
      </c>
      <c r="E1" s="13"/>
      <c r="F1" s="15" t="s">
        <v>102</v>
      </c>
      <c r="G1" s="15"/>
      <c r="H1" s="236" t="s">
        <v>103</v>
      </c>
      <c r="I1" s="236"/>
      <c r="J1" s="236"/>
      <c r="K1" s="236"/>
      <c r="L1" s="15" t="s">
        <v>104</v>
      </c>
      <c r="M1" s="13"/>
      <c r="N1" s="13"/>
      <c r="O1" s="14" t="s">
        <v>105</v>
      </c>
      <c r="P1" s="13"/>
      <c r="Q1" s="13"/>
      <c r="R1" s="13"/>
      <c r="S1" s="15" t="s">
        <v>106</v>
      </c>
      <c r="T1" s="15"/>
      <c r="U1" s="101"/>
      <c r="V1" s="10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9" t="s">
        <v>89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2:46" ht="36.75" customHeight="1">
      <c r="B4" s="23"/>
      <c r="C4" s="195" t="s">
        <v>107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25" t="s">
        <v>12</v>
      </c>
      <c r="AT4" s="19" t="s">
        <v>6</v>
      </c>
    </row>
    <row r="5" spans="2:18" ht="6.75" customHeight="1">
      <c r="B5" s="23"/>
      <c r="R5" s="24"/>
    </row>
    <row r="6" spans="2:18" ht="24.75" customHeight="1">
      <c r="B6" s="23"/>
      <c r="D6" s="177" t="s">
        <v>17</v>
      </c>
      <c r="F6" s="264" t="str">
        <f>'Rekapitulácia stavby'!K6</f>
        <v>Zberný dvor Dúbrava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R6" s="24"/>
    </row>
    <row r="7" spans="2:18" s="1" customFormat="1" ht="32.25" customHeight="1">
      <c r="B7" s="31"/>
      <c r="D7" s="28" t="s">
        <v>108</v>
      </c>
      <c r="F7" s="227" t="s">
        <v>358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R7" s="32"/>
    </row>
    <row r="8" spans="2:18" s="1" customFormat="1" ht="14.25" customHeight="1">
      <c r="B8" s="31"/>
      <c r="D8" s="177" t="s">
        <v>19</v>
      </c>
      <c r="F8" s="168" t="s">
        <v>20</v>
      </c>
      <c r="M8" s="177" t="s">
        <v>21</v>
      </c>
      <c r="O8" s="168" t="s">
        <v>20</v>
      </c>
      <c r="R8" s="32"/>
    </row>
    <row r="9" spans="2:18" s="1" customFormat="1" ht="14.25" customHeight="1">
      <c r="B9" s="31"/>
      <c r="D9" s="177" t="s">
        <v>22</v>
      </c>
      <c r="F9" s="168" t="s">
        <v>23</v>
      </c>
      <c r="M9" s="177" t="s">
        <v>24</v>
      </c>
      <c r="O9" s="277" t="str">
        <f>'Rekapitulácia stavby'!AN8</f>
        <v>11. 3. 2018</v>
      </c>
      <c r="P9" s="259"/>
      <c r="R9" s="32"/>
    </row>
    <row r="10" spans="2:18" s="1" customFormat="1" ht="10.5" customHeight="1">
      <c r="B10" s="31"/>
      <c r="R10" s="32"/>
    </row>
    <row r="11" spans="2:18" s="1" customFormat="1" ht="14.25" customHeight="1">
      <c r="B11" s="31"/>
      <c r="D11" s="177" t="s">
        <v>26</v>
      </c>
      <c r="M11" s="177" t="s">
        <v>27</v>
      </c>
      <c r="O11" s="226" t="s">
        <v>20</v>
      </c>
      <c r="P11" s="226"/>
      <c r="R11" s="32"/>
    </row>
    <row r="12" spans="2:18" s="1" customFormat="1" ht="18" customHeight="1">
      <c r="B12" s="31"/>
      <c r="E12" s="168" t="s">
        <v>359</v>
      </c>
      <c r="M12" s="177" t="s">
        <v>29</v>
      </c>
      <c r="O12" s="226" t="s">
        <v>20</v>
      </c>
      <c r="P12" s="226"/>
      <c r="R12" s="32"/>
    </row>
    <row r="13" spans="2:18" s="1" customFormat="1" ht="6.75" customHeight="1">
      <c r="B13" s="31"/>
      <c r="R13" s="32"/>
    </row>
    <row r="14" spans="2:18" s="1" customFormat="1" ht="14.25" customHeight="1">
      <c r="B14" s="31"/>
      <c r="D14" s="177" t="s">
        <v>30</v>
      </c>
      <c r="M14" s="177" t="s">
        <v>27</v>
      </c>
      <c r="O14" s="278" t="s">
        <v>20</v>
      </c>
      <c r="P14" s="226"/>
      <c r="R14" s="32"/>
    </row>
    <row r="15" spans="2:18" s="1" customFormat="1" ht="18" customHeight="1">
      <c r="B15" s="31"/>
      <c r="E15" s="278" t="s">
        <v>111</v>
      </c>
      <c r="F15" s="279"/>
      <c r="G15" s="279"/>
      <c r="H15" s="279"/>
      <c r="I15" s="279"/>
      <c r="J15" s="279"/>
      <c r="K15" s="279"/>
      <c r="L15" s="279"/>
      <c r="M15" s="177" t="s">
        <v>29</v>
      </c>
      <c r="O15" s="278" t="s">
        <v>20</v>
      </c>
      <c r="P15" s="226"/>
      <c r="R15" s="32"/>
    </row>
    <row r="16" spans="2:18" s="1" customFormat="1" ht="6.75" customHeight="1">
      <c r="B16" s="31"/>
      <c r="R16" s="32"/>
    </row>
    <row r="17" spans="2:18" s="1" customFormat="1" ht="14.25" customHeight="1">
      <c r="B17" s="31"/>
      <c r="D17" s="177" t="s">
        <v>32</v>
      </c>
      <c r="M17" s="177" t="s">
        <v>27</v>
      </c>
      <c r="O17" s="226" t="s">
        <v>20</v>
      </c>
      <c r="P17" s="226"/>
      <c r="R17" s="32"/>
    </row>
    <row r="18" spans="2:18" s="1" customFormat="1" ht="18" customHeight="1">
      <c r="B18" s="31"/>
      <c r="E18" s="168" t="s">
        <v>33</v>
      </c>
      <c r="M18" s="177" t="s">
        <v>29</v>
      </c>
      <c r="O18" s="226" t="s">
        <v>20</v>
      </c>
      <c r="P18" s="226"/>
      <c r="R18" s="32"/>
    </row>
    <row r="19" spans="2:18" s="1" customFormat="1" ht="6.75" customHeight="1">
      <c r="B19" s="31"/>
      <c r="R19" s="32"/>
    </row>
    <row r="20" spans="2:18" s="1" customFormat="1" ht="14.25" customHeight="1">
      <c r="B20" s="31"/>
      <c r="D20" s="177" t="s">
        <v>36</v>
      </c>
      <c r="M20" s="177" t="s">
        <v>27</v>
      </c>
      <c r="O20" s="226">
        <f>IF('Rekapitulácia stavby'!AN19="","",'Rekapitulácia stavby'!AN19)</f>
      </c>
      <c r="P20" s="226"/>
      <c r="R20" s="32"/>
    </row>
    <row r="21" spans="2:18" s="1" customFormat="1" ht="18" customHeight="1">
      <c r="B21" s="31"/>
      <c r="E21" s="168" t="str">
        <f>IF('Rekapitulácia stavby'!E20="","",'Rekapitulácia stavby'!E20)</f>
        <v> </v>
      </c>
      <c r="M21" s="177" t="s">
        <v>29</v>
      </c>
      <c r="O21" s="226">
        <f>IF('Rekapitulácia stavby'!AN20="","",'Rekapitulácia stavby'!AN20)</f>
      </c>
      <c r="P21" s="226"/>
      <c r="R21" s="32"/>
    </row>
    <row r="22" spans="2:18" s="1" customFormat="1" ht="6.75" customHeight="1">
      <c r="B22" s="31"/>
      <c r="R22" s="32"/>
    </row>
    <row r="23" spans="2:18" s="1" customFormat="1" ht="14.25" customHeight="1">
      <c r="B23" s="31"/>
      <c r="D23" s="177" t="s">
        <v>37</v>
      </c>
      <c r="R23" s="32"/>
    </row>
    <row r="24" spans="2:18" s="1" customFormat="1" ht="22.5" customHeight="1">
      <c r="B24" s="31"/>
      <c r="E24" s="230" t="s">
        <v>20</v>
      </c>
      <c r="F24" s="230"/>
      <c r="G24" s="230"/>
      <c r="H24" s="230"/>
      <c r="I24" s="230"/>
      <c r="J24" s="230"/>
      <c r="K24" s="230"/>
      <c r="L24" s="230"/>
      <c r="R24" s="32"/>
    </row>
    <row r="25" spans="2:18" s="1" customFormat="1" ht="6.75" customHeight="1">
      <c r="B25" s="31"/>
      <c r="R25" s="32"/>
    </row>
    <row r="26" spans="2:18" s="1" customFormat="1" ht="6.75" customHeight="1">
      <c r="B26" s="3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2"/>
    </row>
    <row r="27" spans="2:18" s="1" customFormat="1" ht="14.25" customHeight="1">
      <c r="B27" s="31"/>
      <c r="D27" s="102" t="s">
        <v>112</v>
      </c>
      <c r="M27" s="231">
        <f>N88</f>
        <v>0</v>
      </c>
      <c r="N27" s="231"/>
      <c r="O27" s="231"/>
      <c r="P27" s="231"/>
      <c r="R27" s="32"/>
    </row>
    <row r="28" spans="2:18" s="1" customFormat="1" ht="14.25" customHeight="1">
      <c r="B28" s="31"/>
      <c r="D28" s="30" t="s">
        <v>96</v>
      </c>
      <c r="M28" s="231">
        <f>N96</f>
        <v>0</v>
      </c>
      <c r="N28" s="231"/>
      <c r="O28" s="231"/>
      <c r="P28" s="231"/>
      <c r="R28" s="32"/>
    </row>
    <row r="29" spans="2:18" s="1" customFormat="1" ht="6.75" customHeight="1">
      <c r="B29" s="31"/>
      <c r="R29" s="32"/>
    </row>
    <row r="30" spans="2:18" s="1" customFormat="1" ht="24.75" customHeight="1">
      <c r="B30" s="31"/>
      <c r="D30" s="103" t="s">
        <v>40</v>
      </c>
      <c r="M30" s="276">
        <f>ROUND(M27+M28,2)</f>
        <v>0</v>
      </c>
      <c r="N30" s="263"/>
      <c r="O30" s="263"/>
      <c r="P30" s="263"/>
      <c r="R30" s="32"/>
    </row>
    <row r="31" spans="2:18" s="1" customFormat="1" ht="6.75" customHeight="1">
      <c r="B31" s="3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2"/>
    </row>
    <row r="32" spans="2:18" s="1" customFormat="1" ht="14.25" customHeight="1">
      <c r="B32" s="31"/>
      <c r="D32" s="174" t="s">
        <v>41</v>
      </c>
      <c r="E32" s="174" t="s">
        <v>42</v>
      </c>
      <c r="F32" s="171">
        <v>0.2</v>
      </c>
      <c r="G32" s="104" t="s">
        <v>43</v>
      </c>
      <c r="H32" s="273">
        <f>(SUM(BE96:BE103)+SUM(BE121:BE158))</f>
        <v>0</v>
      </c>
      <c r="I32" s="263"/>
      <c r="J32" s="263"/>
      <c r="M32" s="273">
        <f>ROUND((SUM(BE96:BE103)+SUM(BE121:BE158)),2)*F32</f>
        <v>0</v>
      </c>
      <c r="N32" s="263"/>
      <c r="O32" s="263"/>
      <c r="P32" s="263"/>
      <c r="R32" s="32"/>
    </row>
    <row r="33" spans="2:18" s="1" customFormat="1" ht="14.25" customHeight="1">
      <c r="B33" s="31"/>
      <c r="E33" s="174" t="s">
        <v>44</v>
      </c>
      <c r="F33" s="171">
        <v>0.2</v>
      </c>
      <c r="G33" s="104" t="s">
        <v>43</v>
      </c>
      <c r="H33" s="273">
        <f>(SUM(BF96:BF103)+SUM(BF121:BF158))</f>
        <v>0</v>
      </c>
      <c r="I33" s="263"/>
      <c r="J33" s="263"/>
      <c r="M33" s="273">
        <f>ROUND((SUM(BF96:BF103)+SUM(BF121:BF158)),2)*F33</f>
        <v>0</v>
      </c>
      <c r="N33" s="263"/>
      <c r="O33" s="263"/>
      <c r="P33" s="263"/>
      <c r="R33" s="32"/>
    </row>
    <row r="34" spans="2:18" s="1" customFormat="1" ht="14.25" customHeight="1" hidden="1">
      <c r="B34" s="31"/>
      <c r="E34" s="174" t="s">
        <v>45</v>
      </c>
      <c r="F34" s="171">
        <v>0.2</v>
      </c>
      <c r="G34" s="104" t="s">
        <v>43</v>
      </c>
      <c r="H34" s="273">
        <f>(SUM(BG96:BG103)+SUM(BG121:BG158))</f>
        <v>0</v>
      </c>
      <c r="I34" s="263"/>
      <c r="J34" s="263"/>
      <c r="M34" s="273">
        <v>0</v>
      </c>
      <c r="N34" s="263"/>
      <c r="O34" s="263"/>
      <c r="P34" s="263"/>
      <c r="R34" s="32"/>
    </row>
    <row r="35" spans="2:18" s="1" customFormat="1" ht="14.25" customHeight="1" hidden="1">
      <c r="B35" s="31"/>
      <c r="E35" s="174" t="s">
        <v>46</v>
      </c>
      <c r="F35" s="171">
        <v>0.2</v>
      </c>
      <c r="G35" s="104" t="s">
        <v>43</v>
      </c>
      <c r="H35" s="273">
        <f>(SUM(BH96:BH103)+SUM(BH121:BH158))</f>
        <v>0</v>
      </c>
      <c r="I35" s="263"/>
      <c r="J35" s="263"/>
      <c r="M35" s="273">
        <v>0</v>
      </c>
      <c r="N35" s="263"/>
      <c r="O35" s="263"/>
      <c r="P35" s="263"/>
      <c r="R35" s="32"/>
    </row>
    <row r="36" spans="2:18" s="1" customFormat="1" ht="14.25" customHeight="1" hidden="1">
      <c r="B36" s="31"/>
      <c r="E36" s="174" t="s">
        <v>47</v>
      </c>
      <c r="F36" s="171">
        <v>0</v>
      </c>
      <c r="G36" s="104" t="s">
        <v>43</v>
      </c>
      <c r="H36" s="273">
        <f>(SUM(BI96:BI103)+SUM(BI121:BI158))</f>
        <v>0</v>
      </c>
      <c r="I36" s="263"/>
      <c r="J36" s="263"/>
      <c r="M36" s="273">
        <v>0</v>
      </c>
      <c r="N36" s="263"/>
      <c r="O36" s="263"/>
      <c r="P36" s="263"/>
      <c r="R36" s="32"/>
    </row>
    <row r="37" spans="2:18" s="1" customFormat="1" ht="6.75" customHeight="1">
      <c r="B37" s="31"/>
      <c r="R37" s="32"/>
    </row>
    <row r="38" spans="2:18" s="1" customFormat="1" ht="24.75" customHeight="1">
      <c r="B38" s="31"/>
      <c r="C38" s="180"/>
      <c r="D38" s="105" t="s">
        <v>48</v>
      </c>
      <c r="E38" s="65"/>
      <c r="F38" s="65"/>
      <c r="G38" s="106" t="s">
        <v>49</v>
      </c>
      <c r="H38" s="107" t="s">
        <v>50</v>
      </c>
      <c r="I38" s="65"/>
      <c r="J38" s="65"/>
      <c r="K38" s="65"/>
      <c r="L38" s="274">
        <f>SUM(M30:M36)</f>
        <v>0</v>
      </c>
      <c r="M38" s="274"/>
      <c r="N38" s="274"/>
      <c r="O38" s="274"/>
      <c r="P38" s="275"/>
      <c r="Q38" s="180"/>
      <c r="R38" s="32"/>
    </row>
    <row r="39" spans="2:18" s="1" customFormat="1" ht="14.25" customHeight="1">
      <c r="B39" s="31"/>
      <c r="R39" s="32"/>
    </row>
    <row r="40" spans="2:18" s="1" customFormat="1" ht="14.25" customHeight="1">
      <c r="B40" s="31"/>
      <c r="R40" s="32"/>
    </row>
    <row r="41" spans="2:18" ht="12">
      <c r="B41" s="23"/>
      <c r="R41" s="24"/>
    </row>
    <row r="42" spans="2:18" ht="12">
      <c r="B42" s="23"/>
      <c r="R42" s="24"/>
    </row>
    <row r="43" spans="2:18" ht="12">
      <c r="B43" s="23"/>
      <c r="R43" s="24"/>
    </row>
    <row r="44" spans="2:18" ht="12">
      <c r="B44" s="23"/>
      <c r="R44" s="24"/>
    </row>
    <row r="45" spans="2:18" ht="12">
      <c r="B45" s="23"/>
      <c r="R45" s="24"/>
    </row>
    <row r="46" spans="2:18" ht="12">
      <c r="B46" s="23"/>
      <c r="R46" s="24"/>
    </row>
    <row r="47" spans="2:18" ht="12">
      <c r="B47" s="23"/>
      <c r="R47" s="24"/>
    </row>
    <row r="48" spans="2:18" ht="12">
      <c r="B48" s="23"/>
      <c r="R48" s="24"/>
    </row>
    <row r="49" spans="2:18" ht="12">
      <c r="B49" s="23"/>
      <c r="R49" s="24"/>
    </row>
    <row r="50" spans="2:18" s="1" customFormat="1" ht="14.25">
      <c r="B50" s="31"/>
      <c r="D50" s="40" t="s">
        <v>51</v>
      </c>
      <c r="E50" s="41"/>
      <c r="F50" s="41"/>
      <c r="G50" s="41"/>
      <c r="H50" s="42"/>
      <c r="J50" s="40" t="s">
        <v>52</v>
      </c>
      <c r="K50" s="41"/>
      <c r="L50" s="41"/>
      <c r="M50" s="41"/>
      <c r="N50" s="41"/>
      <c r="O50" s="41"/>
      <c r="P50" s="42"/>
      <c r="R50" s="32"/>
    </row>
    <row r="51" spans="2:18" ht="12">
      <c r="B51" s="23"/>
      <c r="D51" s="43"/>
      <c r="H51" s="44"/>
      <c r="J51" s="43"/>
      <c r="P51" s="44"/>
      <c r="R51" s="24"/>
    </row>
    <row r="52" spans="2:18" ht="12">
      <c r="B52" s="23"/>
      <c r="D52" s="43"/>
      <c r="H52" s="44"/>
      <c r="J52" s="43"/>
      <c r="P52" s="44"/>
      <c r="R52" s="24"/>
    </row>
    <row r="53" spans="2:18" ht="12">
      <c r="B53" s="23"/>
      <c r="D53" s="43"/>
      <c r="H53" s="44"/>
      <c r="J53" s="43"/>
      <c r="P53" s="44"/>
      <c r="R53" s="24"/>
    </row>
    <row r="54" spans="2:18" ht="12">
      <c r="B54" s="23"/>
      <c r="D54" s="43"/>
      <c r="H54" s="44"/>
      <c r="J54" s="43"/>
      <c r="P54" s="44"/>
      <c r="R54" s="24"/>
    </row>
    <row r="55" spans="2:18" ht="12">
      <c r="B55" s="23"/>
      <c r="D55" s="43"/>
      <c r="H55" s="44"/>
      <c r="J55" s="43"/>
      <c r="P55" s="44"/>
      <c r="R55" s="24"/>
    </row>
    <row r="56" spans="2:18" ht="12">
      <c r="B56" s="23"/>
      <c r="D56" s="43"/>
      <c r="H56" s="44"/>
      <c r="J56" s="43"/>
      <c r="P56" s="44"/>
      <c r="R56" s="24"/>
    </row>
    <row r="57" spans="2:18" ht="12">
      <c r="B57" s="23"/>
      <c r="D57" s="43"/>
      <c r="H57" s="44"/>
      <c r="J57" s="43"/>
      <c r="P57" s="44"/>
      <c r="R57" s="24"/>
    </row>
    <row r="58" spans="2:18" ht="12">
      <c r="B58" s="23"/>
      <c r="D58" s="43"/>
      <c r="H58" s="44"/>
      <c r="J58" s="43"/>
      <c r="P58" s="44"/>
      <c r="R58" s="24"/>
    </row>
    <row r="59" spans="2:18" s="1" customFormat="1" ht="14.25">
      <c r="B59" s="31"/>
      <c r="D59" s="45" t="s">
        <v>53</v>
      </c>
      <c r="E59" s="46"/>
      <c r="F59" s="46"/>
      <c r="G59" s="47" t="s">
        <v>54</v>
      </c>
      <c r="H59" s="48"/>
      <c r="J59" s="45" t="s">
        <v>53</v>
      </c>
      <c r="K59" s="46"/>
      <c r="L59" s="46"/>
      <c r="M59" s="46"/>
      <c r="N59" s="47" t="s">
        <v>54</v>
      </c>
      <c r="O59" s="46"/>
      <c r="P59" s="48"/>
      <c r="R59" s="32"/>
    </row>
    <row r="60" spans="2:18" ht="12">
      <c r="B60" s="23"/>
      <c r="R60" s="24"/>
    </row>
    <row r="61" spans="2:18" s="1" customFormat="1" ht="14.25">
      <c r="B61" s="31"/>
      <c r="D61" s="40" t="s">
        <v>55</v>
      </c>
      <c r="E61" s="41"/>
      <c r="F61" s="41"/>
      <c r="G61" s="41"/>
      <c r="H61" s="42"/>
      <c r="J61" s="40" t="s">
        <v>56</v>
      </c>
      <c r="K61" s="41"/>
      <c r="L61" s="41"/>
      <c r="M61" s="41"/>
      <c r="N61" s="41"/>
      <c r="O61" s="41"/>
      <c r="P61" s="42"/>
      <c r="R61" s="32"/>
    </row>
    <row r="62" spans="2:18" ht="12">
      <c r="B62" s="23"/>
      <c r="D62" s="43"/>
      <c r="H62" s="44"/>
      <c r="J62" s="43"/>
      <c r="P62" s="44"/>
      <c r="R62" s="24"/>
    </row>
    <row r="63" spans="2:18" ht="12">
      <c r="B63" s="23"/>
      <c r="D63" s="43"/>
      <c r="H63" s="44"/>
      <c r="J63" s="43"/>
      <c r="P63" s="44"/>
      <c r="R63" s="24"/>
    </row>
    <row r="64" spans="2:18" ht="12">
      <c r="B64" s="23"/>
      <c r="D64" s="43"/>
      <c r="H64" s="44"/>
      <c r="J64" s="43"/>
      <c r="P64" s="44"/>
      <c r="R64" s="24"/>
    </row>
    <row r="65" spans="2:18" ht="12">
      <c r="B65" s="23"/>
      <c r="D65" s="43"/>
      <c r="H65" s="44"/>
      <c r="J65" s="43"/>
      <c r="P65" s="44"/>
      <c r="R65" s="24"/>
    </row>
    <row r="66" spans="2:18" ht="12">
      <c r="B66" s="23"/>
      <c r="D66" s="43"/>
      <c r="H66" s="44"/>
      <c r="J66" s="43"/>
      <c r="P66" s="44"/>
      <c r="R66" s="24"/>
    </row>
    <row r="67" spans="2:18" ht="12">
      <c r="B67" s="23"/>
      <c r="D67" s="43"/>
      <c r="H67" s="44"/>
      <c r="J67" s="43"/>
      <c r="P67" s="44"/>
      <c r="R67" s="24"/>
    </row>
    <row r="68" spans="2:18" ht="12">
      <c r="B68" s="23"/>
      <c r="D68" s="43"/>
      <c r="H68" s="44"/>
      <c r="J68" s="43"/>
      <c r="P68" s="44"/>
      <c r="R68" s="24"/>
    </row>
    <row r="69" spans="2:18" ht="12">
      <c r="B69" s="23"/>
      <c r="D69" s="43"/>
      <c r="H69" s="44"/>
      <c r="J69" s="43"/>
      <c r="P69" s="44"/>
      <c r="R69" s="24"/>
    </row>
    <row r="70" spans="2:18" s="1" customFormat="1" ht="14.25">
      <c r="B70" s="31"/>
      <c r="D70" s="45" t="s">
        <v>53</v>
      </c>
      <c r="E70" s="46"/>
      <c r="F70" s="46"/>
      <c r="G70" s="47" t="s">
        <v>54</v>
      </c>
      <c r="H70" s="48"/>
      <c r="J70" s="45" t="s">
        <v>53</v>
      </c>
      <c r="K70" s="46"/>
      <c r="L70" s="46"/>
      <c r="M70" s="46"/>
      <c r="N70" s="47" t="s">
        <v>54</v>
      </c>
      <c r="O70" s="46"/>
      <c r="P70" s="48"/>
      <c r="R70" s="32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2:18" s="1" customFormat="1" ht="36.75" customHeight="1">
      <c r="B76" s="31"/>
      <c r="C76" s="195" t="s">
        <v>113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2"/>
    </row>
    <row r="77" spans="2:18" s="1" customFormat="1" ht="6.75" customHeight="1">
      <c r="B77" s="31"/>
      <c r="R77" s="32"/>
    </row>
    <row r="78" spans="2:18" s="1" customFormat="1" ht="30" customHeight="1">
      <c r="B78" s="31"/>
      <c r="C78" s="177" t="s">
        <v>17</v>
      </c>
      <c r="F78" s="264" t="str">
        <f>F6</f>
        <v>Zberný dvor Dúbrava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32"/>
    </row>
    <row r="79" spans="2:18" s="1" customFormat="1" ht="36.75" customHeight="1">
      <c r="B79" s="31"/>
      <c r="C79" s="58" t="s">
        <v>108</v>
      </c>
      <c r="F79" s="197" t="str">
        <f>F7</f>
        <v>SO 02 - Spevnené plochy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R79" s="32"/>
    </row>
    <row r="80" spans="2:18" s="1" customFormat="1" ht="6.75" customHeight="1">
      <c r="B80" s="31"/>
      <c r="R80" s="32"/>
    </row>
    <row r="81" spans="2:18" s="1" customFormat="1" ht="18" customHeight="1">
      <c r="B81" s="31"/>
      <c r="C81" s="177" t="s">
        <v>22</v>
      </c>
      <c r="F81" s="168" t="str">
        <f>F9</f>
        <v> </v>
      </c>
      <c r="K81" s="177" t="s">
        <v>24</v>
      </c>
      <c r="M81" s="259" t="str">
        <f>IF(O9="","",O9)</f>
        <v>11. 3. 2018</v>
      </c>
      <c r="N81" s="259"/>
      <c r="O81" s="259"/>
      <c r="P81" s="259"/>
      <c r="R81" s="32"/>
    </row>
    <row r="82" spans="2:18" s="1" customFormat="1" ht="6.75" customHeight="1">
      <c r="B82" s="31"/>
      <c r="R82" s="32"/>
    </row>
    <row r="83" spans="2:18" s="1" customFormat="1" ht="12.75">
      <c r="B83" s="31"/>
      <c r="C83" s="177" t="s">
        <v>26</v>
      </c>
      <c r="F83" s="168" t="str">
        <f>E12</f>
        <v>Obec Dúbravy č.196, 96212 Dúbravy</v>
      </c>
      <c r="K83" s="177" t="s">
        <v>32</v>
      </c>
      <c r="M83" s="226" t="str">
        <f>E18</f>
        <v>Ing.Stanislava Miková,projekt.pozemných stavieb </v>
      </c>
      <c r="N83" s="226"/>
      <c r="O83" s="226"/>
      <c r="P83" s="226"/>
      <c r="Q83" s="226"/>
      <c r="R83" s="32"/>
    </row>
    <row r="84" spans="2:18" s="1" customFormat="1" ht="14.25" customHeight="1">
      <c r="B84" s="31"/>
      <c r="C84" s="177" t="s">
        <v>30</v>
      </c>
      <c r="F84" s="168" t="str">
        <f>IF(E15="","",E15)</f>
        <v>Určený na základe verejného obstarávania </v>
      </c>
      <c r="K84" s="177" t="s">
        <v>36</v>
      </c>
      <c r="M84" s="226" t="str">
        <f>E21</f>
        <v> </v>
      </c>
      <c r="N84" s="226"/>
      <c r="O84" s="226"/>
      <c r="P84" s="226"/>
      <c r="Q84" s="226"/>
      <c r="R84" s="32"/>
    </row>
    <row r="85" spans="2:18" s="1" customFormat="1" ht="9.75" customHeight="1">
      <c r="B85" s="31"/>
      <c r="R85" s="32"/>
    </row>
    <row r="86" spans="2:18" s="1" customFormat="1" ht="29.25" customHeight="1">
      <c r="B86" s="31"/>
      <c r="C86" s="271" t="s">
        <v>114</v>
      </c>
      <c r="D86" s="272"/>
      <c r="E86" s="272"/>
      <c r="F86" s="272"/>
      <c r="G86" s="272"/>
      <c r="H86" s="180"/>
      <c r="I86" s="180"/>
      <c r="J86" s="180"/>
      <c r="K86" s="180"/>
      <c r="L86" s="180"/>
      <c r="M86" s="180"/>
      <c r="N86" s="271" t="s">
        <v>115</v>
      </c>
      <c r="O86" s="272"/>
      <c r="P86" s="272"/>
      <c r="Q86" s="272"/>
      <c r="R86" s="32"/>
    </row>
    <row r="87" spans="2:18" s="1" customFormat="1" ht="9.75" customHeight="1">
      <c r="B87" s="31"/>
      <c r="R87" s="32"/>
    </row>
    <row r="88" spans="2:47" s="1" customFormat="1" ht="29.25" customHeight="1">
      <c r="B88" s="31"/>
      <c r="C88" s="111" t="s">
        <v>116</v>
      </c>
      <c r="N88" s="214">
        <f>N121</f>
        <v>0</v>
      </c>
      <c r="O88" s="267"/>
      <c r="P88" s="267"/>
      <c r="Q88" s="267"/>
      <c r="R88" s="32"/>
      <c r="AU88" s="19" t="s">
        <v>117</v>
      </c>
    </row>
    <row r="89" spans="2:21" s="6" customFormat="1" ht="24.75" customHeight="1">
      <c r="B89" s="112"/>
      <c r="C89" s="181"/>
      <c r="D89" s="113" t="s">
        <v>118</v>
      </c>
      <c r="E89" s="181"/>
      <c r="F89" s="181"/>
      <c r="G89" s="181"/>
      <c r="H89" s="181"/>
      <c r="I89" s="181"/>
      <c r="J89" s="181"/>
      <c r="K89" s="181"/>
      <c r="L89" s="181"/>
      <c r="M89" s="181"/>
      <c r="N89" s="269">
        <f>N122</f>
        <v>0</v>
      </c>
      <c r="O89" s="270"/>
      <c r="P89" s="270"/>
      <c r="Q89" s="270"/>
      <c r="R89" s="114"/>
      <c r="T89" s="115"/>
      <c r="U89" s="115"/>
    </row>
    <row r="90" spans="2:21" s="7" customFormat="1" ht="19.5" customHeight="1">
      <c r="B90" s="116"/>
      <c r="C90" s="182"/>
      <c r="D90" s="176" t="s">
        <v>119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94">
        <f>N123</f>
        <v>0</v>
      </c>
      <c r="O90" s="266"/>
      <c r="P90" s="266"/>
      <c r="Q90" s="266"/>
      <c r="R90" s="117"/>
      <c r="T90" s="118"/>
      <c r="U90" s="118"/>
    </row>
    <row r="91" spans="2:21" s="7" customFormat="1" ht="19.5" customHeight="1">
      <c r="B91" s="116"/>
      <c r="C91" s="182"/>
      <c r="D91" s="176" t="s">
        <v>120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94">
        <f>N134</f>
        <v>0</v>
      </c>
      <c r="O91" s="266"/>
      <c r="P91" s="266"/>
      <c r="Q91" s="266"/>
      <c r="R91" s="117"/>
      <c r="T91" s="118"/>
      <c r="U91" s="118"/>
    </row>
    <row r="92" spans="2:21" s="7" customFormat="1" ht="19.5" customHeight="1">
      <c r="B92" s="116"/>
      <c r="C92" s="182"/>
      <c r="D92" s="176" t="s">
        <v>360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94">
        <f>N138</f>
        <v>0</v>
      </c>
      <c r="O92" s="266"/>
      <c r="P92" s="266"/>
      <c r="Q92" s="266"/>
      <c r="R92" s="117"/>
      <c r="T92" s="118"/>
      <c r="U92" s="118"/>
    </row>
    <row r="93" spans="2:21" s="7" customFormat="1" ht="19.5" customHeight="1">
      <c r="B93" s="116"/>
      <c r="C93" s="182"/>
      <c r="D93" s="176" t="s">
        <v>122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94">
        <f>N155</f>
        <v>0</v>
      </c>
      <c r="O93" s="266"/>
      <c r="P93" s="266"/>
      <c r="Q93" s="266"/>
      <c r="R93" s="117"/>
      <c r="T93" s="118"/>
      <c r="U93" s="118"/>
    </row>
    <row r="94" spans="2:21" s="7" customFormat="1" ht="19.5" customHeight="1">
      <c r="B94" s="116"/>
      <c r="C94" s="182"/>
      <c r="D94" s="176" t="s">
        <v>123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94">
        <f>N157</f>
        <v>0</v>
      </c>
      <c r="O94" s="266"/>
      <c r="P94" s="266"/>
      <c r="Q94" s="266"/>
      <c r="R94" s="117"/>
      <c r="T94" s="118"/>
      <c r="U94" s="118"/>
    </row>
    <row r="95" spans="2:18" s="1" customFormat="1" ht="21.75" customHeight="1">
      <c r="B95" s="31"/>
      <c r="R95" s="32"/>
    </row>
    <row r="96" spans="2:21" s="1" customFormat="1" ht="29.25" customHeight="1">
      <c r="B96" s="31"/>
      <c r="C96" s="111" t="s">
        <v>129</v>
      </c>
      <c r="N96" s="267">
        <f>ROUND(N97+N98+N99+N100+N101+N102,2)</f>
        <v>0</v>
      </c>
      <c r="O96" s="268"/>
      <c r="P96" s="268"/>
      <c r="Q96" s="268"/>
      <c r="R96" s="32"/>
      <c r="T96" s="119"/>
      <c r="U96" s="120" t="s">
        <v>41</v>
      </c>
    </row>
    <row r="97" spans="2:65" s="1" customFormat="1" ht="18" customHeight="1">
      <c r="B97" s="31"/>
      <c r="D97" s="209" t="s">
        <v>130</v>
      </c>
      <c r="E97" s="210"/>
      <c r="F97" s="210"/>
      <c r="G97" s="210"/>
      <c r="H97" s="210"/>
      <c r="N97" s="193">
        <f>ROUND(N88*T97,2)</f>
        <v>0</v>
      </c>
      <c r="O97" s="194"/>
      <c r="P97" s="194"/>
      <c r="Q97" s="194"/>
      <c r="R97" s="32"/>
      <c r="S97" s="121"/>
      <c r="T97" s="122"/>
      <c r="U97" s="123" t="s">
        <v>44</v>
      </c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4" t="s">
        <v>131</v>
      </c>
      <c r="AZ97" s="121"/>
      <c r="BA97" s="121"/>
      <c r="BB97" s="121"/>
      <c r="BC97" s="121"/>
      <c r="BD97" s="121"/>
      <c r="BE97" s="125">
        <f aca="true" t="shared" si="0" ref="BE97:BE102">IF(U97="základná",N97,0)</f>
        <v>0</v>
      </c>
      <c r="BF97" s="125">
        <f aca="true" t="shared" si="1" ref="BF97:BF102">IF(U97="znížená",N97,0)</f>
        <v>0</v>
      </c>
      <c r="BG97" s="125">
        <f aca="true" t="shared" si="2" ref="BG97:BG102">IF(U97="zákl. prenesená",N97,0)</f>
        <v>0</v>
      </c>
      <c r="BH97" s="125">
        <f aca="true" t="shared" si="3" ref="BH97:BH102">IF(U97="zníž. prenesená",N97,0)</f>
        <v>0</v>
      </c>
      <c r="BI97" s="125">
        <f aca="true" t="shared" si="4" ref="BI97:BI102">IF(U97="nulová",N97,0)</f>
        <v>0</v>
      </c>
      <c r="BJ97" s="124" t="s">
        <v>132</v>
      </c>
      <c r="BK97" s="121"/>
      <c r="BL97" s="121"/>
      <c r="BM97" s="121"/>
    </row>
    <row r="98" spans="2:65" s="1" customFormat="1" ht="18" customHeight="1">
      <c r="B98" s="31"/>
      <c r="D98" s="209" t="s">
        <v>133</v>
      </c>
      <c r="E98" s="210"/>
      <c r="F98" s="210"/>
      <c r="G98" s="210"/>
      <c r="H98" s="210"/>
      <c r="N98" s="193">
        <f>ROUND(N88*T98,2)</f>
        <v>0</v>
      </c>
      <c r="O98" s="194"/>
      <c r="P98" s="194"/>
      <c r="Q98" s="194"/>
      <c r="R98" s="32"/>
      <c r="S98" s="121"/>
      <c r="T98" s="122"/>
      <c r="U98" s="123" t="s">
        <v>44</v>
      </c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4" t="s">
        <v>131</v>
      </c>
      <c r="AZ98" s="121"/>
      <c r="BA98" s="121"/>
      <c r="BB98" s="121"/>
      <c r="BC98" s="121"/>
      <c r="BD98" s="121"/>
      <c r="BE98" s="125">
        <f t="shared" si="0"/>
        <v>0</v>
      </c>
      <c r="BF98" s="125">
        <f t="shared" si="1"/>
        <v>0</v>
      </c>
      <c r="BG98" s="125">
        <f t="shared" si="2"/>
        <v>0</v>
      </c>
      <c r="BH98" s="125">
        <f t="shared" si="3"/>
        <v>0</v>
      </c>
      <c r="BI98" s="125">
        <f t="shared" si="4"/>
        <v>0</v>
      </c>
      <c r="BJ98" s="124" t="s">
        <v>132</v>
      </c>
      <c r="BK98" s="121"/>
      <c r="BL98" s="121"/>
      <c r="BM98" s="121"/>
    </row>
    <row r="99" spans="2:65" s="1" customFormat="1" ht="18" customHeight="1">
      <c r="B99" s="31"/>
      <c r="D99" s="209" t="s">
        <v>134</v>
      </c>
      <c r="E99" s="210"/>
      <c r="F99" s="210"/>
      <c r="G99" s="210"/>
      <c r="H99" s="210"/>
      <c r="N99" s="193">
        <f>ROUND(N88*T99,2)</f>
        <v>0</v>
      </c>
      <c r="O99" s="194"/>
      <c r="P99" s="194"/>
      <c r="Q99" s="194"/>
      <c r="R99" s="32"/>
      <c r="S99" s="121"/>
      <c r="T99" s="122"/>
      <c r="U99" s="123" t="s">
        <v>44</v>
      </c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4" t="s">
        <v>131</v>
      </c>
      <c r="AZ99" s="121"/>
      <c r="BA99" s="121"/>
      <c r="BB99" s="121"/>
      <c r="BC99" s="121"/>
      <c r="BD99" s="121"/>
      <c r="BE99" s="125">
        <f t="shared" si="0"/>
        <v>0</v>
      </c>
      <c r="BF99" s="125">
        <f t="shared" si="1"/>
        <v>0</v>
      </c>
      <c r="BG99" s="125">
        <f t="shared" si="2"/>
        <v>0</v>
      </c>
      <c r="BH99" s="125">
        <f t="shared" si="3"/>
        <v>0</v>
      </c>
      <c r="BI99" s="125">
        <f t="shared" si="4"/>
        <v>0</v>
      </c>
      <c r="BJ99" s="124" t="s">
        <v>132</v>
      </c>
      <c r="BK99" s="121"/>
      <c r="BL99" s="121"/>
      <c r="BM99" s="121"/>
    </row>
    <row r="100" spans="2:65" s="1" customFormat="1" ht="18" customHeight="1">
      <c r="B100" s="31"/>
      <c r="D100" s="209" t="s">
        <v>135</v>
      </c>
      <c r="E100" s="210"/>
      <c r="F100" s="210"/>
      <c r="G100" s="210"/>
      <c r="H100" s="210"/>
      <c r="N100" s="193">
        <f>ROUND(N88*T100,2)</f>
        <v>0</v>
      </c>
      <c r="O100" s="194"/>
      <c r="P100" s="194"/>
      <c r="Q100" s="194"/>
      <c r="R100" s="32"/>
      <c r="S100" s="121"/>
      <c r="T100" s="122"/>
      <c r="U100" s="123" t="s">
        <v>44</v>
      </c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4" t="s">
        <v>131</v>
      </c>
      <c r="AZ100" s="121"/>
      <c r="BA100" s="121"/>
      <c r="BB100" s="121"/>
      <c r="BC100" s="121"/>
      <c r="BD100" s="121"/>
      <c r="BE100" s="125">
        <f t="shared" si="0"/>
        <v>0</v>
      </c>
      <c r="BF100" s="125">
        <f t="shared" si="1"/>
        <v>0</v>
      </c>
      <c r="BG100" s="125">
        <f t="shared" si="2"/>
        <v>0</v>
      </c>
      <c r="BH100" s="125">
        <f t="shared" si="3"/>
        <v>0</v>
      </c>
      <c r="BI100" s="125">
        <f t="shared" si="4"/>
        <v>0</v>
      </c>
      <c r="BJ100" s="124" t="s">
        <v>132</v>
      </c>
      <c r="BK100" s="121"/>
      <c r="BL100" s="121"/>
      <c r="BM100" s="121"/>
    </row>
    <row r="101" spans="2:65" s="1" customFormat="1" ht="18" customHeight="1">
      <c r="B101" s="31"/>
      <c r="D101" s="209" t="s">
        <v>136</v>
      </c>
      <c r="E101" s="210"/>
      <c r="F101" s="210"/>
      <c r="G101" s="210"/>
      <c r="H101" s="210"/>
      <c r="N101" s="193">
        <f>ROUND(N88*T101,2)</f>
        <v>0</v>
      </c>
      <c r="O101" s="194"/>
      <c r="P101" s="194"/>
      <c r="Q101" s="194"/>
      <c r="R101" s="32"/>
      <c r="S101" s="121"/>
      <c r="T101" s="122"/>
      <c r="U101" s="123" t="s">
        <v>44</v>
      </c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4" t="s">
        <v>131</v>
      </c>
      <c r="AZ101" s="121"/>
      <c r="BA101" s="121"/>
      <c r="BB101" s="121"/>
      <c r="BC101" s="121"/>
      <c r="BD101" s="121"/>
      <c r="BE101" s="125">
        <f t="shared" si="0"/>
        <v>0</v>
      </c>
      <c r="BF101" s="125">
        <f t="shared" si="1"/>
        <v>0</v>
      </c>
      <c r="BG101" s="125">
        <f t="shared" si="2"/>
        <v>0</v>
      </c>
      <c r="BH101" s="125">
        <f t="shared" si="3"/>
        <v>0</v>
      </c>
      <c r="BI101" s="125">
        <f t="shared" si="4"/>
        <v>0</v>
      </c>
      <c r="BJ101" s="124" t="s">
        <v>132</v>
      </c>
      <c r="BK101" s="121"/>
      <c r="BL101" s="121"/>
      <c r="BM101" s="121"/>
    </row>
    <row r="102" spans="2:65" s="1" customFormat="1" ht="18" customHeight="1">
      <c r="B102" s="31"/>
      <c r="D102" s="176" t="s">
        <v>137</v>
      </c>
      <c r="N102" s="193">
        <f>ROUND(N88*T102,2)</f>
        <v>0</v>
      </c>
      <c r="O102" s="194"/>
      <c r="P102" s="194"/>
      <c r="Q102" s="194"/>
      <c r="R102" s="32"/>
      <c r="S102" s="121"/>
      <c r="T102" s="126"/>
      <c r="U102" s="127" t="s">
        <v>44</v>
      </c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4" t="s">
        <v>138</v>
      </c>
      <c r="AZ102" s="121"/>
      <c r="BA102" s="121"/>
      <c r="BB102" s="121"/>
      <c r="BC102" s="121"/>
      <c r="BD102" s="121"/>
      <c r="BE102" s="125">
        <f t="shared" si="0"/>
        <v>0</v>
      </c>
      <c r="BF102" s="125">
        <f t="shared" si="1"/>
        <v>0</v>
      </c>
      <c r="BG102" s="125">
        <f t="shared" si="2"/>
        <v>0</v>
      </c>
      <c r="BH102" s="125">
        <f t="shared" si="3"/>
        <v>0</v>
      </c>
      <c r="BI102" s="125">
        <f t="shared" si="4"/>
        <v>0</v>
      </c>
      <c r="BJ102" s="124" t="s">
        <v>132</v>
      </c>
      <c r="BK102" s="121"/>
      <c r="BL102" s="121"/>
      <c r="BM102" s="121"/>
    </row>
    <row r="103" spans="2:18" s="1" customFormat="1" ht="12">
      <c r="B103" s="31"/>
      <c r="R103" s="32"/>
    </row>
    <row r="104" spans="2:18" s="1" customFormat="1" ht="29.25" customHeight="1">
      <c r="B104" s="31"/>
      <c r="C104" s="100" t="s">
        <v>101</v>
      </c>
      <c r="D104" s="180"/>
      <c r="E104" s="180"/>
      <c r="F104" s="180"/>
      <c r="G104" s="180"/>
      <c r="H104" s="180"/>
      <c r="I104" s="180"/>
      <c r="J104" s="180"/>
      <c r="K104" s="180"/>
      <c r="L104" s="190">
        <f>ROUND(SUM(N88+N96),2)</f>
        <v>0</v>
      </c>
      <c r="M104" s="190"/>
      <c r="N104" s="190"/>
      <c r="O104" s="190"/>
      <c r="P104" s="190"/>
      <c r="Q104" s="190"/>
      <c r="R104" s="32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31"/>
      <c r="C110" s="195" t="s">
        <v>139</v>
      </c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32"/>
    </row>
    <row r="111" spans="2:18" s="1" customFormat="1" ht="6.75" customHeight="1">
      <c r="B111" s="31"/>
      <c r="R111" s="32"/>
    </row>
    <row r="112" spans="2:18" s="1" customFormat="1" ht="30" customHeight="1">
      <c r="B112" s="31"/>
      <c r="C112" s="177" t="s">
        <v>17</v>
      </c>
      <c r="F112" s="264" t="str">
        <f>F6</f>
        <v>Zberný dvor Dúbrava</v>
      </c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R112" s="32"/>
    </row>
    <row r="113" spans="2:18" s="1" customFormat="1" ht="36.75" customHeight="1">
      <c r="B113" s="31"/>
      <c r="C113" s="58" t="s">
        <v>108</v>
      </c>
      <c r="F113" s="197" t="str">
        <f>F7</f>
        <v>SO 02 - Spevnené plochy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R113" s="32"/>
    </row>
    <row r="114" spans="2:18" s="1" customFormat="1" ht="6.75" customHeight="1">
      <c r="B114" s="31"/>
      <c r="R114" s="32"/>
    </row>
    <row r="115" spans="2:18" s="1" customFormat="1" ht="18" customHeight="1">
      <c r="B115" s="31"/>
      <c r="C115" s="177" t="s">
        <v>22</v>
      </c>
      <c r="F115" s="168" t="str">
        <f>F9</f>
        <v> </v>
      </c>
      <c r="K115" s="177" t="s">
        <v>24</v>
      </c>
      <c r="M115" s="259" t="str">
        <f>IF(O9="","",O9)</f>
        <v>11. 3. 2018</v>
      </c>
      <c r="N115" s="259"/>
      <c r="O115" s="259"/>
      <c r="P115" s="259"/>
      <c r="R115" s="32"/>
    </row>
    <row r="116" spans="2:18" s="1" customFormat="1" ht="6.75" customHeight="1">
      <c r="B116" s="31"/>
      <c r="R116" s="32"/>
    </row>
    <row r="117" spans="2:18" s="1" customFormat="1" ht="12.75">
      <c r="B117" s="31"/>
      <c r="C117" s="177" t="s">
        <v>26</v>
      </c>
      <c r="F117" s="168" t="str">
        <f>E12</f>
        <v>Obec Dúbravy č.196, 96212 Dúbravy</v>
      </c>
      <c r="K117" s="177" t="s">
        <v>32</v>
      </c>
      <c r="M117" s="226" t="str">
        <f>E18</f>
        <v>Ing.Stanislava Miková,projekt.pozemných stavieb </v>
      </c>
      <c r="N117" s="226"/>
      <c r="O117" s="226"/>
      <c r="P117" s="226"/>
      <c r="Q117" s="226"/>
      <c r="R117" s="32"/>
    </row>
    <row r="118" spans="2:18" s="1" customFormat="1" ht="14.25" customHeight="1">
      <c r="B118" s="31"/>
      <c r="C118" s="177" t="s">
        <v>30</v>
      </c>
      <c r="F118" s="168" t="str">
        <f>IF(E15="","",E15)</f>
        <v>Určený na základe verejného obstarávania </v>
      </c>
      <c r="K118" s="177" t="s">
        <v>36</v>
      </c>
      <c r="M118" s="226" t="str">
        <f>E21</f>
        <v> </v>
      </c>
      <c r="N118" s="226"/>
      <c r="O118" s="226"/>
      <c r="P118" s="226"/>
      <c r="Q118" s="226"/>
      <c r="R118" s="32"/>
    </row>
    <row r="119" spans="2:18" s="1" customFormat="1" ht="9.75" customHeight="1">
      <c r="B119" s="31"/>
      <c r="R119" s="32"/>
    </row>
    <row r="120" spans="2:27" s="8" customFormat="1" ht="29.25" customHeight="1">
      <c r="B120" s="128"/>
      <c r="C120" s="129" t="s">
        <v>140</v>
      </c>
      <c r="D120" s="183" t="s">
        <v>141</v>
      </c>
      <c r="E120" s="183" t="s">
        <v>59</v>
      </c>
      <c r="F120" s="260" t="s">
        <v>142</v>
      </c>
      <c r="G120" s="260"/>
      <c r="H120" s="260"/>
      <c r="I120" s="260"/>
      <c r="J120" s="183" t="s">
        <v>143</v>
      </c>
      <c r="K120" s="183" t="s">
        <v>144</v>
      </c>
      <c r="L120" s="261" t="s">
        <v>145</v>
      </c>
      <c r="M120" s="261"/>
      <c r="N120" s="260" t="s">
        <v>115</v>
      </c>
      <c r="O120" s="260"/>
      <c r="P120" s="260"/>
      <c r="Q120" s="262"/>
      <c r="R120" s="130"/>
      <c r="T120" s="66" t="s">
        <v>146</v>
      </c>
      <c r="U120" s="67" t="s">
        <v>41</v>
      </c>
      <c r="V120" s="67" t="s">
        <v>147</v>
      </c>
      <c r="W120" s="67" t="s">
        <v>148</v>
      </c>
      <c r="X120" s="67" t="s">
        <v>149</v>
      </c>
      <c r="Y120" s="67" t="s">
        <v>150</v>
      </c>
      <c r="Z120" s="67" t="s">
        <v>151</v>
      </c>
      <c r="AA120" s="68" t="s">
        <v>152</v>
      </c>
    </row>
    <row r="121" spans="2:63" s="1" customFormat="1" ht="29.25" customHeight="1">
      <c r="B121" s="31"/>
      <c r="C121" s="70" t="s">
        <v>112</v>
      </c>
      <c r="N121" s="247">
        <f>BK121</f>
        <v>0</v>
      </c>
      <c r="O121" s="248"/>
      <c r="P121" s="248"/>
      <c r="Q121" s="248"/>
      <c r="R121" s="32"/>
      <c r="T121" s="69"/>
      <c r="U121" s="41"/>
      <c r="V121" s="41"/>
      <c r="W121" s="131">
        <f>W122+W159</f>
        <v>0</v>
      </c>
      <c r="X121" s="41"/>
      <c r="Y121" s="131">
        <f>Y122+Y159</f>
        <v>699.81229455</v>
      </c>
      <c r="Z121" s="41"/>
      <c r="AA121" s="132">
        <f>AA122+AA159</f>
        <v>0</v>
      </c>
      <c r="AT121" s="19" t="s">
        <v>76</v>
      </c>
      <c r="AU121" s="19" t="s">
        <v>117</v>
      </c>
      <c r="BK121" s="133">
        <f>BK122+BK159</f>
        <v>0</v>
      </c>
    </row>
    <row r="122" spans="2:63" s="9" customFormat="1" ht="36.75" customHeight="1">
      <c r="B122" s="134"/>
      <c r="C122" s="135"/>
      <c r="D122" s="136" t="s">
        <v>118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34">
        <f>BK122</f>
        <v>0</v>
      </c>
      <c r="O122" s="235"/>
      <c r="P122" s="235"/>
      <c r="Q122" s="235"/>
      <c r="R122" s="137"/>
      <c r="T122" s="138"/>
      <c r="U122" s="135"/>
      <c r="V122" s="135"/>
      <c r="W122" s="139">
        <f>W123+W134+W138+W155+W157</f>
        <v>0</v>
      </c>
      <c r="X122" s="135"/>
      <c r="Y122" s="139">
        <f>Y123+Y134+Y138+Y155+Y157</f>
        <v>699.81229455</v>
      </c>
      <c r="Z122" s="135"/>
      <c r="AA122" s="140">
        <f>AA123+AA134+AA138+AA155+AA157</f>
        <v>0</v>
      </c>
      <c r="AR122" s="141" t="s">
        <v>85</v>
      </c>
      <c r="AT122" s="142" t="s">
        <v>76</v>
      </c>
      <c r="AU122" s="142" t="s">
        <v>77</v>
      </c>
      <c r="AY122" s="141" t="s">
        <v>153</v>
      </c>
      <c r="BK122" s="143">
        <f>BK123+BK134+BK138+BK155+BK157</f>
        <v>0</v>
      </c>
    </row>
    <row r="123" spans="2:63" s="9" customFormat="1" ht="19.5" customHeight="1">
      <c r="B123" s="134"/>
      <c r="C123" s="135"/>
      <c r="D123" s="144" t="s">
        <v>119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49">
        <f>BK123</f>
        <v>0</v>
      </c>
      <c r="O123" s="250"/>
      <c r="P123" s="250"/>
      <c r="Q123" s="250"/>
      <c r="R123" s="137"/>
      <c r="T123" s="138"/>
      <c r="U123" s="135"/>
      <c r="V123" s="135"/>
      <c r="W123" s="139">
        <f>SUM(W124:W133)</f>
        <v>0</v>
      </c>
      <c r="X123" s="135"/>
      <c r="Y123" s="139">
        <f>SUM(Y124:Y133)</f>
        <v>0.02109</v>
      </c>
      <c r="Z123" s="135"/>
      <c r="AA123" s="140">
        <f>SUM(AA124:AA133)</f>
        <v>0</v>
      </c>
      <c r="AR123" s="141" t="s">
        <v>85</v>
      </c>
      <c r="AT123" s="142" t="s">
        <v>76</v>
      </c>
      <c r="AU123" s="142" t="s">
        <v>85</v>
      </c>
      <c r="AY123" s="141" t="s">
        <v>153</v>
      </c>
      <c r="BK123" s="143">
        <f>SUM(BK124:BK133)</f>
        <v>0</v>
      </c>
    </row>
    <row r="124" spans="2:65" s="1" customFormat="1" ht="44.25" customHeight="1">
      <c r="B124" s="31"/>
      <c r="C124" s="145" t="s">
        <v>85</v>
      </c>
      <c r="D124" s="145" t="s">
        <v>154</v>
      </c>
      <c r="E124" s="146" t="s">
        <v>361</v>
      </c>
      <c r="F124" s="239" t="s">
        <v>362</v>
      </c>
      <c r="G124" s="239"/>
      <c r="H124" s="239"/>
      <c r="I124" s="239"/>
      <c r="J124" s="147" t="s">
        <v>157</v>
      </c>
      <c r="K124" s="185">
        <v>162</v>
      </c>
      <c r="L124" s="240">
        <v>0</v>
      </c>
      <c r="M124" s="241"/>
      <c r="N124" s="242">
        <f>ROUND(L124*K124,3)</f>
        <v>0</v>
      </c>
      <c r="O124" s="242"/>
      <c r="P124" s="242"/>
      <c r="Q124" s="242"/>
      <c r="R124" s="32"/>
      <c r="T124" s="148" t="s">
        <v>20</v>
      </c>
      <c r="U124" s="35" t="s">
        <v>44</v>
      </c>
      <c r="W124" s="149">
        <f>V124*K124</f>
        <v>0</v>
      </c>
      <c r="X124" s="149">
        <v>0</v>
      </c>
      <c r="Y124" s="149">
        <f>X124*K124</f>
        <v>0</v>
      </c>
      <c r="Z124" s="149">
        <v>0</v>
      </c>
      <c r="AA124" s="150">
        <f>Z124*K124</f>
        <v>0</v>
      </c>
      <c r="AR124" s="19" t="s">
        <v>158</v>
      </c>
      <c r="AT124" s="19" t="s">
        <v>154</v>
      </c>
      <c r="AU124" s="19" t="s">
        <v>132</v>
      </c>
      <c r="AY124" s="19" t="s">
        <v>153</v>
      </c>
      <c r="BE124" s="93">
        <f>IF(U124="základná",N124,0)</f>
        <v>0</v>
      </c>
      <c r="BF124" s="93">
        <f>IF(U124="znížená",N124,0)</f>
        <v>0</v>
      </c>
      <c r="BG124" s="93">
        <f>IF(U124="zákl. prenesená",N124,0)</f>
        <v>0</v>
      </c>
      <c r="BH124" s="93">
        <f>IF(U124="zníž. prenesená",N124,0)</f>
        <v>0</v>
      </c>
      <c r="BI124" s="93">
        <f>IF(U124="nulová",N124,0)</f>
        <v>0</v>
      </c>
      <c r="BJ124" s="19" t="s">
        <v>132</v>
      </c>
      <c r="BK124" s="151">
        <f>ROUND(L124*K124,3)</f>
        <v>0</v>
      </c>
      <c r="BL124" s="19" t="s">
        <v>158</v>
      </c>
      <c r="BM124" s="19" t="s">
        <v>363</v>
      </c>
    </row>
    <row r="125" spans="2:51" s="10" customFormat="1" ht="22.5" customHeight="1">
      <c r="B125" s="152"/>
      <c r="C125" s="186"/>
      <c r="D125" s="186"/>
      <c r="E125" s="153" t="s">
        <v>20</v>
      </c>
      <c r="F125" s="237" t="s">
        <v>364</v>
      </c>
      <c r="G125" s="238"/>
      <c r="H125" s="238"/>
      <c r="I125" s="238"/>
      <c r="J125" s="186"/>
      <c r="K125" s="154">
        <v>162</v>
      </c>
      <c r="L125" s="186"/>
      <c r="M125" s="186"/>
      <c r="N125" s="186"/>
      <c r="O125" s="186"/>
      <c r="P125" s="186"/>
      <c r="Q125" s="186"/>
      <c r="R125" s="155"/>
      <c r="T125" s="156"/>
      <c r="U125" s="186"/>
      <c r="V125" s="186"/>
      <c r="W125" s="186"/>
      <c r="X125" s="186"/>
      <c r="Y125" s="186"/>
      <c r="Z125" s="186"/>
      <c r="AA125" s="157"/>
      <c r="AT125" s="158" t="s">
        <v>161</v>
      </c>
      <c r="AU125" s="158" t="s">
        <v>132</v>
      </c>
      <c r="AV125" s="10" t="s">
        <v>132</v>
      </c>
      <c r="AW125" s="10" t="s">
        <v>34</v>
      </c>
      <c r="AX125" s="10" t="s">
        <v>85</v>
      </c>
      <c r="AY125" s="158" t="s">
        <v>153</v>
      </c>
    </row>
    <row r="126" spans="2:65" s="1" customFormat="1" ht="22.5" customHeight="1">
      <c r="B126" s="31"/>
      <c r="C126" s="145" t="s">
        <v>132</v>
      </c>
      <c r="D126" s="145" t="s">
        <v>154</v>
      </c>
      <c r="E126" s="146" t="s">
        <v>365</v>
      </c>
      <c r="F126" s="239" t="s">
        <v>366</v>
      </c>
      <c r="G126" s="239"/>
      <c r="H126" s="239"/>
      <c r="I126" s="239"/>
      <c r="J126" s="147" t="s">
        <v>175</v>
      </c>
      <c r="K126" s="185">
        <v>100</v>
      </c>
      <c r="L126" s="240">
        <v>0</v>
      </c>
      <c r="M126" s="241"/>
      <c r="N126" s="242">
        <f>ROUND(L126*K126,3)</f>
        <v>0</v>
      </c>
      <c r="O126" s="242"/>
      <c r="P126" s="242"/>
      <c r="Q126" s="242"/>
      <c r="R126" s="32"/>
      <c r="T126" s="148" t="s">
        <v>20</v>
      </c>
      <c r="U126" s="35" t="s">
        <v>44</v>
      </c>
      <c r="W126" s="149">
        <f>V126*K126</f>
        <v>0</v>
      </c>
      <c r="X126" s="149">
        <v>0</v>
      </c>
      <c r="Y126" s="149">
        <f>X126*K126</f>
        <v>0</v>
      </c>
      <c r="Z126" s="149">
        <v>0</v>
      </c>
      <c r="AA126" s="150">
        <f>Z126*K126</f>
        <v>0</v>
      </c>
      <c r="AR126" s="19" t="s">
        <v>158</v>
      </c>
      <c r="AT126" s="19" t="s">
        <v>154</v>
      </c>
      <c r="AU126" s="19" t="s">
        <v>132</v>
      </c>
      <c r="AY126" s="19" t="s">
        <v>153</v>
      </c>
      <c r="BE126" s="93">
        <f>IF(U126="základná",N126,0)</f>
        <v>0</v>
      </c>
      <c r="BF126" s="93">
        <f>IF(U126="znížená",N126,0)</f>
        <v>0</v>
      </c>
      <c r="BG126" s="93">
        <f>IF(U126="zákl. prenesená",N126,0)</f>
        <v>0</v>
      </c>
      <c r="BH126" s="93">
        <f>IF(U126="zníž. prenesená",N126,0)</f>
        <v>0</v>
      </c>
      <c r="BI126" s="93">
        <f>IF(U126="nulová",N126,0)</f>
        <v>0</v>
      </c>
      <c r="BJ126" s="19" t="s">
        <v>132</v>
      </c>
      <c r="BK126" s="151">
        <f>ROUND(L126*K126,3)</f>
        <v>0</v>
      </c>
      <c r="BL126" s="19" t="s">
        <v>158</v>
      </c>
      <c r="BM126" s="19" t="s">
        <v>367</v>
      </c>
    </row>
    <row r="127" spans="2:65" s="1" customFormat="1" ht="22.5" customHeight="1">
      <c r="B127" s="31"/>
      <c r="C127" s="165" t="s">
        <v>165</v>
      </c>
      <c r="D127" s="165" t="s">
        <v>220</v>
      </c>
      <c r="E127" s="166" t="s">
        <v>368</v>
      </c>
      <c r="F127" s="255" t="s">
        <v>369</v>
      </c>
      <c r="G127" s="255"/>
      <c r="H127" s="255"/>
      <c r="I127" s="255"/>
      <c r="J127" s="167" t="s">
        <v>331</v>
      </c>
      <c r="K127" s="188">
        <v>3.09</v>
      </c>
      <c r="L127" s="256">
        <v>0</v>
      </c>
      <c r="M127" s="257"/>
      <c r="N127" s="258">
        <f>ROUND(L127*K127,3)</f>
        <v>0</v>
      </c>
      <c r="O127" s="242"/>
      <c r="P127" s="242"/>
      <c r="Q127" s="242"/>
      <c r="R127" s="32"/>
      <c r="T127" s="148" t="s">
        <v>20</v>
      </c>
      <c r="U127" s="35" t="s">
        <v>44</v>
      </c>
      <c r="W127" s="149">
        <f>V127*K127</f>
        <v>0</v>
      </c>
      <c r="X127" s="149">
        <v>0.001</v>
      </c>
      <c r="Y127" s="149">
        <f>X127*K127</f>
        <v>0.00309</v>
      </c>
      <c r="Z127" s="149">
        <v>0</v>
      </c>
      <c r="AA127" s="150">
        <f>Z127*K127</f>
        <v>0</v>
      </c>
      <c r="AR127" s="19" t="s">
        <v>190</v>
      </c>
      <c r="AT127" s="19" t="s">
        <v>220</v>
      </c>
      <c r="AU127" s="19" t="s">
        <v>132</v>
      </c>
      <c r="AY127" s="19" t="s">
        <v>153</v>
      </c>
      <c r="BE127" s="93">
        <f>IF(U127="základná",N127,0)</f>
        <v>0</v>
      </c>
      <c r="BF127" s="93">
        <f>IF(U127="znížená",N127,0)</f>
        <v>0</v>
      </c>
      <c r="BG127" s="93">
        <f>IF(U127="zákl. prenesená",N127,0)</f>
        <v>0</v>
      </c>
      <c r="BH127" s="93">
        <f>IF(U127="zníž. prenesená",N127,0)</f>
        <v>0</v>
      </c>
      <c r="BI127" s="93">
        <f>IF(U127="nulová",N127,0)</f>
        <v>0</v>
      </c>
      <c r="BJ127" s="19" t="s">
        <v>132</v>
      </c>
      <c r="BK127" s="151">
        <f>ROUND(L127*K127,3)</f>
        <v>0</v>
      </c>
      <c r="BL127" s="19" t="s">
        <v>158</v>
      </c>
      <c r="BM127" s="19" t="s">
        <v>370</v>
      </c>
    </row>
    <row r="128" spans="2:65" s="1" customFormat="1" ht="31.5" customHeight="1">
      <c r="B128" s="31"/>
      <c r="C128" s="145" t="s">
        <v>158</v>
      </c>
      <c r="D128" s="145" t="s">
        <v>154</v>
      </c>
      <c r="E128" s="146" t="s">
        <v>173</v>
      </c>
      <c r="F128" s="239" t="s">
        <v>174</v>
      </c>
      <c r="G128" s="239"/>
      <c r="H128" s="239"/>
      <c r="I128" s="239"/>
      <c r="J128" s="147" t="s">
        <v>175</v>
      </c>
      <c r="K128" s="185">
        <v>648</v>
      </c>
      <c r="L128" s="240">
        <v>0</v>
      </c>
      <c r="M128" s="241"/>
      <c r="N128" s="242">
        <f>ROUND(L128*K128,3)</f>
        <v>0</v>
      </c>
      <c r="O128" s="242"/>
      <c r="P128" s="242"/>
      <c r="Q128" s="242"/>
      <c r="R128" s="32"/>
      <c r="T128" s="148" t="s">
        <v>20</v>
      </c>
      <c r="U128" s="35" t="s">
        <v>44</v>
      </c>
      <c r="W128" s="149">
        <f>V128*K128</f>
        <v>0</v>
      </c>
      <c r="X128" s="149">
        <v>0</v>
      </c>
      <c r="Y128" s="149">
        <f>X128*K128</f>
        <v>0</v>
      </c>
      <c r="Z128" s="149">
        <v>0</v>
      </c>
      <c r="AA128" s="150">
        <f>Z128*K128</f>
        <v>0</v>
      </c>
      <c r="AR128" s="19" t="s">
        <v>158</v>
      </c>
      <c r="AT128" s="19" t="s">
        <v>154</v>
      </c>
      <c r="AU128" s="19" t="s">
        <v>132</v>
      </c>
      <c r="AY128" s="19" t="s">
        <v>153</v>
      </c>
      <c r="BE128" s="93">
        <f>IF(U128="základná",N128,0)</f>
        <v>0</v>
      </c>
      <c r="BF128" s="93">
        <f>IF(U128="znížená",N128,0)</f>
        <v>0</v>
      </c>
      <c r="BG128" s="93">
        <f>IF(U128="zákl. prenesená",N128,0)</f>
        <v>0</v>
      </c>
      <c r="BH128" s="93">
        <f>IF(U128="zníž. prenesená",N128,0)</f>
        <v>0</v>
      </c>
      <c r="BI128" s="93">
        <f>IF(U128="nulová",N128,0)</f>
        <v>0</v>
      </c>
      <c r="BJ128" s="19" t="s">
        <v>132</v>
      </c>
      <c r="BK128" s="151">
        <f>ROUND(L128*K128,3)</f>
        <v>0</v>
      </c>
      <c r="BL128" s="19" t="s">
        <v>158</v>
      </c>
      <c r="BM128" s="19" t="s">
        <v>371</v>
      </c>
    </row>
    <row r="129" spans="2:51" s="10" customFormat="1" ht="22.5" customHeight="1">
      <c r="B129" s="152"/>
      <c r="C129" s="186"/>
      <c r="D129" s="186"/>
      <c r="E129" s="153" t="s">
        <v>20</v>
      </c>
      <c r="F129" s="237" t="s">
        <v>372</v>
      </c>
      <c r="G129" s="238"/>
      <c r="H129" s="238"/>
      <c r="I129" s="238"/>
      <c r="J129" s="186"/>
      <c r="K129" s="154">
        <v>648</v>
      </c>
      <c r="L129" s="186"/>
      <c r="M129" s="186"/>
      <c r="N129" s="186"/>
      <c r="O129" s="186"/>
      <c r="P129" s="186"/>
      <c r="Q129" s="186"/>
      <c r="R129" s="155"/>
      <c r="T129" s="156"/>
      <c r="U129" s="186"/>
      <c r="V129" s="186"/>
      <c r="W129" s="186"/>
      <c r="X129" s="186"/>
      <c r="Y129" s="186"/>
      <c r="Z129" s="186"/>
      <c r="AA129" s="157"/>
      <c r="AT129" s="158" t="s">
        <v>161</v>
      </c>
      <c r="AU129" s="158" t="s">
        <v>132</v>
      </c>
      <c r="AV129" s="10" t="s">
        <v>132</v>
      </c>
      <c r="AW129" s="10" t="s">
        <v>34</v>
      </c>
      <c r="AX129" s="10" t="s">
        <v>85</v>
      </c>
      <c r="AY129" s="158" t="s">
        <v>153</v>
      </c>
    </row>
    <row r="130" spans="2:65" s="1" customFormat="1" ht="31.5" customHeight="1">
      <c r="B130" s="31"/>
      <c r="C130" s="145" t="s">
        <v>172</v>
      </c>
      <c r="D130" s="145" t="s">
        <v>154</v>
      </c>
      <c r="E130" s="146" t="s">
        <v>373</v>
      </c>
      <c r="F130" s="239" t="s">
        <v>374</v>
      </c>
      <c r="G130" s="239"/>
      <c r="H130" s="239"/>
      <c r="I130" s="239"/>
      <c r="J130" s="147" t="s">
        <v>175</v>
      </c>
      <c r="K130" s="185">
        <v>100</v>
      </c>
      <c r="L130" s="240">
        <v>0</v>
      </c>
      <c r="M130" s="241"/>
      <c r="N130" s="242">
        <f>ROUND(L130*K130,3)</f>
        <v>0</v>
      </c>
      <c r="O130" s="242"/>
      <c r="P130" s="242"/>
      <c r="Q130" s="242"/>
      <c r="R130" s="32"/>
      <c r="T130" s="148" t="s">
        <v>20</v>
      </c>
      <c r="U130" s="35" t="s">
        <v>44</v>
      </c>
      <c r="W130" s="149">
        <f>V130*K130</f>
        <v>0</v>
      </c>
      <c r="X130" s="149">
        <v>0</v>
      </c>
      <c r="Y130" s="149">
        <f>X130*K130</f>
        <v>0</v>
      </c>
      <c r="Z130" s="149">
        <v>0</v>
      </c>
      <c r="AA130" s="150">
        <f>Z130*K130</f>
        <v>0</v>
      </c>
      <c r="AR130" s="19" t="s">
        <v>158</v>
      </c>
      <c r="AT130" s="19" t="s">
        <v>154</v>
      </c>
      <c r="AU130" s="19" t="s">
        <v>132</v>
      </c>
      <c r="AY130" s="19" t="s">
        <v>153</v>
      </c>
      <c r="BE130" s="93">
        <f>IF(U130="základná",N130,0)</f>
        <v>0</v>
      </c>
      <c r="BF130" s="93">
        <f>IF(U130="znížená",N130,0)</f>
        <v>0</v>
      </c>
      <c r="BG130" s="93">
        <f>IF(U130="zákl. prenesená",N130,0)</f>
        <v>0</v>
      </c>
      <c r="BH130" s="93">
        <f>IF(U130="zníž. prenesená",N130,0)</f>
        <v>0</v>
      </c>
      <c r="BI130" s="93">
        <f>IF(U130="nulová",N130,0)</f>
        <v>0</v>
      </c>
      <c r="BJ130" s="19" t="s">
        <v>132</v>
      </c>
      <c r="BK130" s="151">
        <f>ROUND(L130*K130,3)</f>
        <v>0</v>
      </c>
      <c r="BL130" s="19" t="s">
        <v>158</v>
      </c>
      <c r="BM130" s="19" t="s">
        <v>375</v>
      </c>
    </row>
    <row r="131" spans="2:65" s="1" customFormat="1" ht="31.5" customHeight="1">
      <c r="B131" s="31"/>
      <c r="C131" s="145" t="s">
        <v>178</v>
      </c>
      <c r="D131" s="145" t="s">
        <v>154</v>
      </c>
      <c r="E131" s="146" t="s">
        <v>376</v>
      </c>
      <c r="F131" s="239" t="s">
        <v>377</v>
      </c>
      <c r="G131" s="239"/>
      <c r="H131" s="239"/>
      <c r="I131" s="239"/>
      <c r="J131" s="147" t="s">
        <v>223</v>
      </c>
      <c r="K131" s="185">
        <v>9</v>
      </c>
      <c r="L131" s="240">
        <v>0</v>
      </c>
      <c r="M131" s="241"/>
      <c r="N131" s="242">
        <f>ROUND(L131*K131,3)</f>
        <v>0</v>
      </c>
      <c r="O131" s="242"/>
      <c r="P131" s="242"/>
      <c r="Q131" s="242"/>
      <c r="R131" s="32"/>
      <c r="T131" s="148" t="s">
        <v>20</v>
      </c>
      <c r="U131" s="35" t="s">
        <v>44</v>
      </c>
      <c r="W131" s="149">
        <f>V131*K131</f>
        <v>0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19" t="s">
        <v>158</v>
      </c>
      <c r="AT131" s="19" t="s">
        <v>154</v>
      </c>
      <c r="AU131" s="19" t="s">
        <v>132</v>
      </c>
      <c r="AY131" s="19" t="s">
        <v>153</v>
      </c>
      <c r="BE131" s="93">
        <f>IF(U131="základná",N131,0)</f>
        <v>0</v>
      </c>
      <c r="BF131" s="93">
        <f>IF(U131="znížená",N131,0)</f>
        <v>0</v>
      </c>
      <c r="BG131" s="93">
        <f>IF(U131="zákl. prenesená",N131,0)</f>
        <v>0</v>
      </c>
      <c r="BH131" s="93">
        <f>IF(U131="zníž. prenesená",N131,0)</f>
        <v>0</v>
      </c>
      <c r="BI131" s="93">
        <f>IF(U131="nulová",N131,0)</f>
        <v>0</v>
      </c>
      <c r="BJ131" s="19" t="s">
        <v>132</v>
      </c>
      <c r="BK131" s="151">
        <f>ROUND(L131*K131,3)</f>
        <v>0</v>
      </c>
      <c r="BL131" s="19" t="s">
        <v>158</v>
      </c>
      <c r="BM131" s="19" t="s">
        <v>378</v>
      </c>
    </row>
    <row r="132" spans="2:65" s="1" customFormat="1" ht="31.5" customHeight="1">
      <c r="B132" s="31"/>
      <c r="C132" s="145" t="s">
        <v>185</v>
      </c>
      <c r="D132" s="145" t="s">
        <v>154</v>
      </c>
      <c r="E132" s="146" t="s">
        <v>379</v>
      </c>
      <c r="F132" s="239" t="s">
        <v>380</v>
      </c>
      <c r="G132" s="239"/>
      <c r="H132" s="239"/>
      <c r="I132" s="239"/>
      <c r="J132" s="147" t="s">
        <v>223</v>
      </c>
      <c r="K132" s="185">
        <v>9</v>
      </c>
      <c r="L132" s="240">
        <v>0</v>
      </c>
      <c r="M132" s="241"/>
      <c r="N132" s="242">
        <f>ROUND(L132*K132,3)</f>
        <v>0</v>
      </c>
      <c r="O132" s="242"/>
      <c r="P132" s="242"/>
      <c r="Q132" s="242"/>
      <c r="R132" s="32"/>
      <c r="T132" s="148" t="s">
        <v>20</v>
      </c>
      <c r="U132" s="35" t="s">
        <v>44</v>
      </c>
      <c r="W132" s="149">
        <f>V132*K132</f>
        <v>0</v>
      </c>
      <c r="X132" s="149">
        <v>0</v>
      </c>
      <c r="Y132" s="149">
        <f>X132*K132</f>
        <v>0</v>
      </c>
      <c r="Z132" s="149">
        <v>0</v>
      </c>
      <c r="AA132" s="150">
        <f>Z132*K132</f>
        <v>0</v>
      </c>
      <c r="AR132" s="19" t="s">
        <v>158</v>
      </c>
      <c r="AT132" s="19" t="s">
        <v>154</v>
      </c>
      <c r="AU132" s="19" t="s">
        <v>132</v>
      </c>
      <c r="AY132" s="19" t="s">
        <v>153</v>
      </c>
      <c r="BE132" s="93">
        <f>IF(U132="základná",N132,0)</f>
        <v>0</v>
      </c>
      <c r="BF132" s="93">
        <f>IF(U132="znížená",N132,0)</f>
        <v>0</v>
      </c>
      <c r="BG132" s="93">
        <f>IF(U132="zákl. prenesená",N132,0)</f>
        <v>0</v>
      </c>
      <c r="BH132" s="93">
        <f>IF(U132="zníž. prenesená",N132,0)</f>
        <v>0</v>
      </c>
      <c r="BI132" s="93">
        <f>IF(U132="nulová",N132,0)</f>
        <v>0</v>
      </c>
      <c r="BJ132" s="19" t="s">
        <v>132</v>
      </c>
      <c r="BK132" s="151">
        <f>ROUND(L132*K132,3)</f>
        <v>0</v>
      </c>
      <c r="BL132" s="19" t="s">
        <v>158</v>
      </c>
      <c r="BM132" s="19" t="s">
        <v>381</v>
      </c>
    </row>
    <row r="133" spans="2:65" s="1" customFormat="1" ht="22.5" customHeight="1">
      <c r="B133" s="31"/>
      <c r="C133" s="165" t="s">
        <v>190</v>
      </c>
      <c r="D133" s="165" t="s">
        <v>220</v>
      </c>
      <c r="E133" s="166" t="s">
        <v>382</v>
      </c>
      <c r="F133" s="255" t="s">
        <v>383</v>
      </c>
      <c r="G133" s="255"/>
      <c r="H133" s="255"/>
      <c r="I133" s="255"/>
      <c r="J133" s="167" t="s">
        <v>223</v>
      </c>
      <c r="K133" s="188">
        <v>9</v>
      </c>
      <c r="L133" s="256">
        <v>0</v>
      </c>
      <c r="M133" s="257"/>
      <c r="N133" s="258">
        <f>ROUND(L133*K133,3)</f>
        <v>0</v>
      </c>
      <c r="O133" s="242"/>
      <c r="P133" s="242"/>
      <c r="Q133" s="242"/>
      <c r="R133" s="32"/>
      <c r="T133" s="148" t="s">
        <v>20</v>
      </c>
      <c r="U133" s="35" t="s">
        <v>44</v>
      </c>
      <c r="W133" s="149">
        <f>V133*K133</f>
        <v>0</v>
      </c>
      <c r="X133" s="149">
        <v>0.002</v>
      </c>
      <c r="Y133" s="149">
        <f>X133*K133</f>
        <v>0.018000000000000002</v>
      </c>
      <c r="Z133" s="149">
        <v>0</v>
      </c>
      <c r="AA133" s="150">
        <f>Z133*K133</f>
        <v>0</v>
      </c>
      <c r="AR133" s="19" t="s">
        <v>190</v>
      </c>
      <c r="AT133" s="19" t="s">
        <v>220</v>
      </c>
      <c r="AU133" s="19" t="s">
        <v>132</v>
      </c>
      <c r="AY133" s="19" t="s">
        <v>153</v>
      </c>
      <c r="BE133" s="93">
        <f>IF(U133="základná",N133,0)</f>
        <v>0</v>
      </c>
      <c r="BF133" s="93">
        <f>IF(U133="znížená",N133,0)</f>
        <v>0</v>
      </c>
      <c r="BG133" s="93">
        <f>IF(U133="zákl. prenesená",N133,0)</f>
        <v>0</v>
      </c>
      <c r="BH133" s="93">
        <f>IF(U133="zníž. prenesená",N133,0)</f>
        <v>0</v>
      </c>
      <c r="BI133" s="93">
        <f>IF(U133="nulová",N133,0)</f>
        <v>0</v>
      </c>
      <c r="BJ133" s="19" t="s">
        <v>132</v>
      </c>
      <c r="BK133" s="151">
        <f>ROUND(L133*K133,3)</f>
        <v>0</v>
      </c>
      <c r="BL133" s="19" t="s">
        <v>158</v>
      </c>
      <c r="BM133" s="19" t="s">
        <v>384</v>
      </c>
    </row>
    <row r="134" spans="2:63" s="9" customFormat="1" ht="29.25" customHeight="1">
      <c r="B134" s="134"/>
      <c r="C134" s="135"/>
      <c r="D134" s="144" t="s">
        <v>120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51">
        <f>BK134</f>
        <v>0</v>
      </c>
      <c r="O134" s="252"/>
      <c r="P134" s="252"/>
      <c r="Q134" s="252"/>
      <c r="R134" s="137"/>
      <c r="T134" s="138"/>
      <c r="U134" s="135"/>
      <c r="V134" s="135"/>
      <c r="W134" s="139">
        <f>SUM(W135:W137)</f>
        <v>0</v>
      </c>
      <c r="X134" s="135"/>
      <c r="Y134" s="139">
        <f>SUM(Y135:Y137)</f>
        <v>0.016380000000000002</v>
      </c>
      <c r="Z134" s="135"/>
      <c r="AA134" s="140">
        <f>SUM(AA135:AA137)</f>
        <v>0</v>
      </c>
      <c r="AR134" s="141" t="s">
        <v>85</v>
      </c>
      <c r="AT134" s="142" t="s">
        <v>76</v>
      </c>
      <c r="AU134" s="142" t="s">
        <v>85</v>
      </c>
      <c r="AY134" s="141" t="s">
        <v>153</v>
      </c>
      <c r="BK134" s="143">
        <f>SUM(BK135:BK137)</f>
        <v>0</v>
      </c>
    </row>
    <row r="135" spans="2:65" s="1" customFormat="1" ht="31.5" customHeight="1">
      <c r="B135" s="31"/>
      <c r="C135" s="145" t="s">
        <v>194</v>
      </c>
      <c r="D135" s="145" t="s">
        <v>154</v>
      </c>
      <c r="E135" s="146" t="s">
        <v>385</v>
      </c>
      <c r="F135" s="239" t="s">
        <v>386</v>
      </c>
      <c r="G135" s="239"/>
      <c r="H135" s="239"/>
      <c r="I135" s="239"/>
      <c r="J135" s="147" t="s">
        <v>175</v>
      </c>
      <c r="K135" s="185">
        <v>70</v>
      </c>
      <c r="L135" s="240">
        <v>0</v>
      </c>
      <c r="M135" s="241"/>
      <c r="N135" s="242">
        <f>ROUND(L135*K135,3)</f>
        <v>0</v>
      </c>
      <c r="O135" s="242"/>
      <c r="P135" s="242"/>
      <c r="Q135" s="242"/>
      <c r="R135" s="32"/>
      <c r="T135" s="148" t="s">
        <v>20</v>
      </c>
      <c r="U135" s="35" t="s">
        <v>44</v>
      </c>
      <c r="W135" s="149">
        <f>V135*K135</f>
        <v>0</v>
      </c>
      <c r="X135" s="149">
        <v>3E-05</v>
      </c>
      <c r="Y135" s="149">
        <f>X135*K135</f>
        <v>0.0021</v>
      </c>
      <c r="Z135" s="149">
        <v>0</v>
      </c>
      <c r="AA135" s="150">
        <f>Z135*K135</f>
        <v>0</v>
      </c>
      <c r="AR135" s="19" t="s">
        <v>158</v>
      </c>
      <c r="AT135" s="19" t="s">
        <v>154</v>
      </c>
      <c r="AU135" s="19" t="s">
        <v>132</v>
      </c>
      <c r="AY135" s="19" t="s">
        <v>153</v>
      </c>
      <c r="BE135" s="93">
        <f>IF(U135="základná",N135,0)</f>
        <v>0</v>
      </c>
      <c r="BF135" s="93">
        <f>IF(U135="znížená",N135,0)</f>
        <v>0</v>
      </c>
      <c r="BG135" s="93">
        <f>IF(U135="zákl. prenesená",N135,0)</f>
        <v>0</v>
      </c>
      <c r="BH135" s="93">
        <f>IF(U135="zníž. prenesená",N135,0)</f>
        <v>0</v>
      </c>
      <c r="BI135" s="93">
        <f>IF(U135="nulová",N135,0)</f>
        <v>0</v>
      </c>
      <c r="BJ135" s="19" t="s">
        <v>132</v>
      </c>
      <c r="BK135" s="151">
        <f>ROUND(L135*K135,3)</f>
        <v>0</v>
      </c>
      <c r="BL135" s="19" t="s">
        <v>158</v>
      </c>
      <c r="BM135" s="19" t="s">
        <v>387</v>
      </c>
    </row>
    <row r="136" spans="2:51" s="10" customFormat="1" ht="22.5" customHeight="1">
      <c r="B136" s="152"/>
      <c r="C136" s="186"/>
      <c r="D136" s="186"/>
      <c r="E136" s="153" t="s">
        <v>20</v>
      </c>
      <c r="F136" s="237" t="s">
        <v>388</v>
      </c>
      <c r="G136" s="238"/>
      <c r="H136" s="238"/>
      <c r="I136" s="238"/>
      <c r="J136" s="186"/>
      <c r="K136" s="154">
        <v>70</v>
      </c>
      <c r="L136" s="186"/>
      <c r="M136" s="186"/>
      <c r="N136" s="186"/>
      <c r="O136" s="186"/>
      <c r="P136" s="186"/>
      <c r="Q136" s="186"/>
      <c r="R136" s="155"/>
      <c r="T136" s="156"/>
      <c r="U136" s="186"/>
      <c r="V136" s="186"/>
      <c r="W136" s="186"/>
      <c r="X136" s="186"/>
      <c r="Y136" s="186"/>
      <c r="Z136" s="186"/>
      <c r="AA136" s="157"/>
      <c r="AT136" s="158" t="s">
        <v>161</v>
      </c>
      <c r="AU136" s="158" t="s">
        <v>132</v>
      </c>
      <c r="AV136" s="10" t="s">
        <v>132</v>
      </c>
      <c r="AW136" s="10" t="s">
        <v>34</v>
      </c>
      <c r="AX136" s="10" t="s">
        <v>85</v>
      </c>
      <c r="AY136" s="158" t="s">
        <v>153</v>
      </c>
    </row>
    <row r="137" spans="2:65" s="1" customFormat="1" ht="31.5" customHeight="1">
      <c r="B137" s="31"/>
      <c r="C137" s="165" t="s">
        <v>199</v>
      </c>
      <c r="D137" s="165" t="s">
        <v>220</v>
      </c>
      <c r="E137" s="166" t="s">
        <v>389</v>
      </c>
      <c r="F137" s="255" t="s">
        <v>390</v>
      </c>
      <c r="G137" s="255"/>
      <c r="H137" s="255"/>
      <c r="I137" s="255"/>
      <c r="J137" s="167" t="s">
        <v>175</v>
      </c>
      <c r="K137" s="188">
        <v>71.4</v>
      </c>
      <c r="L137" s="256">
        <v>0</v>
      </c>
      <c r="M137" s="257"/>
      <c r="N137" s="258">
        <f>ROUND(L137*K137,3)</f>
        <v>0</v>
      </c>
      <c r="O137" s="242"/>
      <c r="P137" s="242"/>
      <c r="Q137" s="242"/>
      <c r="R137" s="32"/>
      <c r="T137" s="148" t="s">
        <v>20</v>
      </c>
      <c r="U137" s="35" t="s">
        <v>44</v>
      </c>
      <c r="W137" s="149">
        <f>V137*K137</f>
        <v>0</v>
      </c>
      <c r="X137" s="149">
        <v>0.0002</v>
      </c>
      <c r="Y137" s="149">
        <f>X137*K137</f>
        <v>0.014280000000000001</v>
      </c>
      <c r="Z137" s="149">
        <v>0</v>
      </c>
      <c r="AA137" s="150">
        <f>Z137*K137</f>
        <v>0</v>
      </c>
      <c r="AR137" s="19" t="s">
        <v>190</v>
      </c>
      <c r="AT137" s="19" t="s">
        <v>220</v>
      </c>
      <c r="AU137" s="19" t="s">
        <v>132</v>
      </c>
      <c r="AY137" s="19" t="s">
        <v>153</v>
      </c>
      <c r="BE137" s="93">
        <f>IF(U137="základná",N137,0)</f>
        <v>0</v>
      </c>
      <c r="BF137" s="93">
        <f>IF(U137="znížená",N137,0)</f>
        <v>0</v>
      </c>
      <c r="BG137" s="93">
        <f>IF(U137="zákl. prenesená",N137,0)</f>
        <v>0</v>
      </c>
      <c r="BH137" s="93">
        <f>IF(U137="zníž. prenesená",N137,0)</f>
        <v>0</v>
      </c>
      <c r="BI137" s="93">
        <f>IF(U137="nulová",N137,0)</f>
        <v>0</v>
      </c>
      <c r="BJ137" s="19" t="s">
        <v>132</v>
      </c>
      <c r="BK137" s="151">
        <f>ROUND(L137*K137,3)</f>
        <v>0</v>
      </c>
      <c r="BL137" s="19" t="s">
        <v>158</v>
      </c>
      <c r="BM137" s="19" t="s">
        <v>391</v>
      </c>
    </row>
    <row r="138" spans="2:63" s="9" customFormat="1" ht="29.25" customHeight="1">
      <c r="B138" s="134"/>
      <c r="C138" s="135"/>
      <c r="D138" s="144" t="s">
        <v>360</v>
      </c>
      <c r="E138" s="144"/>
      <c r="F138" s="144"/>
      <c r="G138" s="144"/>
      <c r="H138" s="144"/>
      <c r="I138" s="144"/>
      <c r="J138" s="144"/>
      <c r="K138" s="144"/>
      <c r="L138" s="144"/>
      <c r="M138" s="144"/>
      <c r="N138" s="251">
        <f>BK138</f>
        <v>0</v>
      </c>
      <c r="O138" s="252"/>
      <c r="P138" s="252"/>
      <c r="Q138" s="252"/>
      <c r="R138" s="137"/>
      <c r="T138" s="138"/>
      <c r="U138" s="135"/>
      <c r="V138" s="135"/>
      <c r="W138" s="139">
        <f>SUM(W139:W154)</f>
        <v>0</v>
      </c>
      <c r="X138" s="135"/>
      <c r="Y138" s="139">
        <f>SUM(Y139:Y154)</f>
        <v>699.7598245500001</v>
      </c>
      <c r="Z138" s="135"/>
      <c r="AA138" s="140">
        <f>SUM(AA139:AA154)</f>
        <v>0</v>
      </c>
      <c r="AR138" s="141" t="s">
        <v>85</v>
      </c>
      <c r="AT138" s="142" t="s">
        <v>76</v>
      </c>
      <c r="AU138" s="142" t="s">
        <v>85</v>
      </c>
      <c r="AY138" s="141" t="s">
        <v>153</v>
      </c>
      <c r="BK138" s="143">
        <f>SUM(BK139:BK154)</f>
        <v>0</v>
      </c>
    </row>
    <row r="139" spans="2:65" s="1" customFormat="1" ht="44.25" customHeight="1">
      <c r="B139" s="31"/>
      <c r="C139" s="145" t="s">
        <v>204</v>
      </c>
      <c r="D139" s="145" t="s">
        <v>154</v>
      </c>
      <c r="E139" s="146" t="s">
        <v>392</v>
      </c>
      <c r="F139" s="239" t="s">
        <v>393</v>
      </c>
      <c r="G139" s="239"/>
      <c r="H139" s="239"/>
      <c r="I139" s="239"/>
      <c r="J139" s="147" t="s">
        <v>175</v>
      </c>
      <c r="K139" s="185">
        <v>70</v>
      </c>
      <c r="L139" s="240">
        <v>0</v>
      </c>
      <c r="M139" s="241"/>
      <c r="N139" s="242">
        <f>ROUND(L139*K139,3)</f>
        <v>0</v>
      </c>
      <c r="O139" s="242"/>
      <c r="P139" s="242"/>
      <c r="Q139" s="242"/>
      <c r="R139" s="32"/>
      <c r="T139" s="148" t="s">
        <v>20</v>
      </c>
      <c r="U139" s="35" t="s">
        <v>44</v>
      </c>
      <c r="W139" s="149">
        <f>V139*K139</f>
        <v>0</v>
      </c>
      <c r="X139" s="149">
        <v>0.4048</v>
      </c>
      <c r="Y139" s="149">
        <f>X139*K139</f>
        <v>28.336</v>
      </c>
      <c r="Z139" s="149">
        <v>0</v>
      </c>
      <c r="AA139" s="150">
        <f>Z139*K139</f>
        <v>0</v>
      </c>
      <c r="AR139" s="19" t="s">
        <v>158</v>
      </c>
      <c r="AT139" s="19" t="s">
        <v>154</v>
      </c>
      <c r="AU139" s="19" t="s">
        <v>132</v>
      </c>
      <c r="AY139" s="19" t="s">
        <v>153</v>
      </c>
      <c r="BE139" s="93">
        <f>IF(U139="základná",N139,0)</f>
        <v>0</v>
      </c>
      <c r="BF139" s="93">
        <f>IF(U139="znížená",N139,0)</f>
        <v>0</v>
      </c>
      <c r="BG139" s="93">
        <f>IF(U139="zákl. prenesená",N139,0)</f>
        <v>0</v>
      </c>
      <c r="BH139" s="93">
        <f>IF(U139="zníž. prenesená",N139,0)</f>
        <v>0</v>
      </c>
      <c r="BI139" s="93">
        <f>IF(U139="nulová",N139,0)</f>
        <v>0</v>
      </c>
      <c r="BJ139" s="19" t="s">
        <v>132</v>
      </c>
      <c r="BK139" s="151">
        <f>ROUND(L139*K139,3)</f>
        <v>0</v>
      </c>
      <c r="BL139" s="19" t="s">
        <v>158</v>
      </c>
      <c r="BM139" s="19" t="s">
        <v>394</v>
      </c>
    </row>
    <row r="140" spans="2:51" s="10" customFormat="1" ht="22.5" customHeight="1">
      <c r="B140" s="152"/>
      <c r="C140" s="186"/>
      <c r="D140" s="186"/>
      <c r="E140" s="153" t="s">
        <v>20</v>
      </c>
      <c r="F140" s="237" t="s">
        <v>388</v>
      </c>
      <c r="G140" s="238"/>
      <c r="H140" s="238"/>
      <c r="I140" s="238"/>
      <c r="J140" s="186"/>
      <c r="K140" s="154">
        <v>70</v>
      </c>
      <c r="L140" s="186"/>
      <c r="M140" s="186"/>
      <c r="N140" s="186"/>
      <c r="O140" s="186"/>
      <c r="P140" s="186"/>
      <c r="Q140" s="186"/>
      <c r="R140" s="155"/>
      <c r="T140" s="156"/>
      <c r="U140" s="186"/>
      <c r="V140" s="186"/>
      <c r="W140" s="186"/>
      <c r="X140" s="186"/>
      <c r="Y140" s="186"/>
      <c r="Z140" s="186"/>
      <c r="AA140" s="157"/>
      <c r="AT140" s="158" t="s">
        <v>161</v>
      </c>
      <c r="AU140" s="158" t="s">
        <v>132</v>
      </c>
      <c r="AV140" s="10" t="s">
        <v>132</v>
      </c>
      <c r="AW140" s="10" t="s">
        <v>34</v>
      </c>
      <c r="AX140" s="10" t="s">
        <v>85</v>
      </c>
      <c r="AY140" s="158" t="s">
        <v>153</v>
      </c>
    </row>
    <row r="141" spans="2:65" s="1" customFormat="1" ht="31.5" customHeight="1">
      <c r="B141" s="31"/>
      <c r="C141" s="145" t="s">
        <v>209</v>
      </c>
      <c r="D141" s="145" t="s">
        <v>154</v>
      </c>
      <c r="E141" s="146" t="s">
        <v>395</v>
      </c>
      <c r="F141" s="239" t="s">
        <v>396</v>
      </c>
      <c r="G141" s="239"/>
      <c r="H141" s="239"/>
      <c r="I141" s="239"/>
      <c r="J141" s="147" t="s">
        <v>175</v>
      </c>
      <c r="K141" s="185">
        <v>70</v>
      </c>
      <c r="L141" s="240">
        <v>0</v>
      </c>
      <c r="M141" s="241"/>
      <c r="N141" s="242">
        <f>ROUND(L141*K141,3)</f>
        <v>0</v>
      </c>
      <c r="O141" s="242"/>
      <c r="P141" s="242"/>
      <c r="Q141" s="242"/>
      <c r="R141" s="32"/>
      <c r="T141" s="148" t="s">
        <v>20</v>
      </c>
      <c r="U141" s="35" t="s">
        <v>44</v>
      </c>
      <c r="W141" s="149">
        <f>V141*K141</f>
        <v>0</v>
      </c>
      <c r="X141" s="149">
        <v>0.38625</v>
      </c>
      <c r="Y141" s="149">
        <f>X141*K141</f>
        <v>27.037499999999998</v>
      </c>
      <c r="Z141" s="149">
        <v>0</v>
      </c>
      <c r="AA141" s="150">
        <f>Z141*K141</f>
        <v>0</v>
      </c>
      <c r="AR141" s="19" t="s">
        <v>158</v>
      </c>
      <c r="AT141" s="19" t="s">
        <v>154</v>
      </c>
      <c r="AU141" s="19" t="s">
        <v>132</v>
      </c>
      <c r="AY141" s="19" t="s">
        <v>153</v>
      </c>
      <c r="BE141" s="93">
        <f>IF(U141="základná",N141,0)</f>
        <v>0</v>
      </c>
      <c r="BF141" s="93">
        <f>IF(U141="znížená",N141,0)</f>
        <v>0</v>
      </c>
      <c r="BG141" s="93">
        <f>IF(U141="zákl. prenesená",N141,0)</f>
        <v>0</v>
      </c>
      <c r="BH141" s="93">
        <f>IF(U141="zníž. prenesená",N141,0)</f>
        <v>0</v>
      </c>
      <c r="BI141" s="93">
        <f>IF(U141="nulová",N141,0)</f>
        <v>0</v>
      </c>
      <c r="BJ141" s="19" t="s">
        <v>132</v>
      </c>
      <c r="BK141" s="151">
        <f>ROUND(L141*K141,3)</f>
        <v>0</v>
      </c>
      <c r="BL141" s="19" t="s">
        <v>158</v>
      </c>
      <c r="BM141" s="19" t="s">
        <v>397</v>
      </c>
    </row>
    <row r="142" spans="2:65" s="1" customFormat="1" ht="31.5" customHeight="1">
      <c r="B142" s="31"/>
      <c r="C142" s="145" t="s">
        <v>214</v>
      </c>
      <c r="D142" s="145" t="s">
        <v>154</v>
      </c>
      <c r="E142" s="146" t="s">
        <v>398</v>
      </c>
      <c r="F142" s="239" t="s">
        <v>399</v>
      </c>
      <c r="G142" s="239"/>
      <c r="H142" s="239"/>
      <c r="I142" s="239"/>
      <c r="J142" s="147" t="s">
        <v>175</v>
      </c>
      <c r="K142" s="185">
        <v>24</v>
      </c>
      <c r="L142" s="240">
        <v>0</v>
      </c>
      <c r="M142" s="241"/>
      <c r="N142" s="242">
        <f>ROUND(L142*K142,3)</f>
        <v>0</v>
      </c>
      <c r="O142" s="242"/>
      <c r="P142" s="242"/>
      <c r="Q142" s="242"/>
      <c r="R142" s="32"/>
      <c r="T142" s="148" t="s">
        <v>20</v>
      </c>
      <c r="U142" s="35" t="s">
        <v>44</v>
      </c>
      <c r="W142" s="149">
        <f>V142*K142</f>
        <v>0</v>
      </c>
      <c r="X142" s="149">
        <v>0.48574</v>
      </c>
      <c r="Y142" s="149">
        <f>X142*K142</f>
        <v>11.65776</v>
      </c>
      <c r="Z142" s="149">
        <v>0</v>
      </c>
      <c r="AA142" s="150">
        <f>Z142*K142</f>
        <v>0</v>
      </c>
      <c r="AR142" s="19" t="s">
        <v>158</v>
      </c>
      <c r="AT142" s="19" t="s">
        <v>154</v>
      </c>
      <c r="AU142" s="19" t="s">
        <v>132</v>
      </c>
      <c r="AY142" s="19" t="s">
        <v>153</v>
      </c>
      <c r="BE142" s="93">
        <f>IF(U142="základná",N142,0)</f>
        <v>0</v>
      </c>
      <c r="BF142" s="93">
        <f>IF(U142="znížená",N142,0)</f>
        <v>0</v>
      </c>
      <c r="BG142" s="93">
        <f>IF(U142="zákl. prenesená",N142,0)</f>
        <v>0</v>
      </c>
      <c r="BH142" s="93">
        <f>IF(U142="zníž. prenesená",N142,0)</f>
        <v>0</v>
      </c>
      <c r="BI142" s="93">
        <f>IF(U142="nulová",N142,0)</f>
        <v>0</v>
      </c>
      <c r="BJ142" s="19" t="s">
        <v>132</v>
      </c>
      <c r="BK142" s="151">
        <f>ROUND(L142*K142,3)</f>
        <v>0</v>
      </c>
      <c r="BL142" s="19" t="s">
        <v>158</v>
      </c>
      <c r="BM142" s="19" t="s">
        <v>400</v>
      </c>
    </row>
    <row r="143" spans="2:65" s="1" customFormat="1" ht="31.5" customHeight="1">
      <c r="B143" s="31"/>
      <c r="C143" s="145" t="s">
        <v>219</v>
      </c>
      <c r="D143" s="145" t="s">
        <v>154</v>
      </c>
      <c r="E143" s="146" t="s">
        <v>401</v>
      </c>
      <c r="F143" s="239" t="s">
        <v>402</v>
      </c>
      <c r="G143" s="239"/>
      <c r="H143" s="239"/>
      <c r="I143" s="239"/>
      <c r="J143" s="147" t="s">
        <v>175</v>
      </c>
      <c r="K143" s="185">
        <v>501.25</v>
      </c>
      <c r="L143" s="240">
        <v>0</v>
      </c>
      <c r="M143" s="241"/>
      <c r="N143" s="242">
        <f>ROUND(L143*K143,3)</f>
        <v>0</v>
      </c>
      <c r="O143" s="242"/>
      <c r="P143" s="242"/>
      <c r="Q143" s="242"/>
      <c r="R143" s="32"/>
      <c r="T143" s="148" t="s">
        <v>20</v>
      </c>
      <c r="U143" s="35" t="s">
        <v>44</v>
      </c>
      <c r="W143" s="149">
        <f>V143*K143</f>
        <v>0</v>
      </c>
      <c r="X143" s="149">
        <v>0.3708</v>
      </c>
      <c r="Y143" s="149">
        <f>X143*K143</f>
        <v>185.86350000000002</v>
      </c>
      <c r="Z143" s="149">
        <v>0</v>
      </c>
      <c r="AA143" s="150">
        <f>Z143*K143</f>
        <v>0</v>
      </c>
      <c r="AR143" s="19" t="s">
        <v>158</v>
      </c>
      <c r="AT143" s="19" t="s">
        <v>154</v>
      </c>
      <c r="AU143" s="19" t="s">
        <v>132</v>
      </c>
      <c r="AY143" s="19" t="s">
        <v>153</v>
      </c>
      <c r="BE143" s="93">
        <f>IF(U143="základná",N143,0)</f>
        <v>0</v>
      </c>
      <c r="BF143" s="93">
        <f>IF(U143="znížená",N143,0)</f>
        <v>0</v>
      </c>
      <c r="BG143" s="93">
        <f>IF(U143="zákl. prenesená",N143,0)</f>
        <v>0</v>
      </c>
      <c r="BH143" s="93">
        <f>IF(U143="zníž. prenesená",N143,0)</f>
        <v>0</v>
      </c>
      <c r="BI143" s="93">
        <f>IF(U143="nulová",N143,0)</f>
        <v>0</v>
      </c>
      <c r="BJ143" s="19" t="s">
        <v>132</v>
      </c>
      <c r="BK143" s="151">
        <f>ROUND(L143*K143,3)</f>
        <v>0</v>
      </c>
      <c r="BL143" s="19" t="s">
        <v>158</v>
      </c>
      <c r="BM143" s="19" t="s">
        <v>403</v>
      </c>
    </row>
    <row r="144" spans="2:51" s="10" customFormat="1" ht="22.5" customHeight="1">
      <c r="B144" s="152"/>
      <c r="C144" s="186"/>
      <c r="D144" s="186"/>
      <c r="E144" s="153" t="s">
        <v>20</v>
      </c>
      <c r="F144" s="237" t="s">
        <v>404</v>
      </c>
      <c r="G144" s="238"/>
      <c r="H144" s="238"/>
      <c r="I144" s="238"/>
      <c r="J144" s="186"/>
      <c r="K144" s="154">
        <v>24</v>
      </c>
      <c r="L144" s="186"/>
      <c r="M144" s="186"/>
      <c r="N144" s="186"/>
      <c r="O144" s="186"/>
      <c r="P144" s="186"/>
      <c r="Q144" s="186"/>
      <c r="R144" s="155"/>
      <c r="T144" s="156"/>
      <c r="U144" s="186"/>
      <c r="V144" s="186"/>
      <c r="W144" s="186"/>
      <c r="X144" s="186"/>
      <c r="Y144" s="186"/>
      <c r="Z144" s="186"/>
      <c r="AA144" s="157"/>
      <c r="AT144" s="158" t="s">
        <v>161</v>
      </c>
      <c r="AU144" s="158" t="s">
        <v>132</v>
      </c>
      <c r="AV144" s="10" t="s">
        <v>132</v>
      </c>
      <c r="AW144" s="10" t="s">
        <v>34</v>
      </c>
      <c r="AX144" s="10" t="s">
        <v>77</v>
      </c>
      <c r="AY144" s="158" t="s">
        <v>153</v>
      </c>
    </row>
    <row r="145" spans="2:51" s="10" customFormat="1" ht="22.5" customHeight="1">
      <c r="B145" s="152"/>
      <c r="C145" s="186"/>
      <c r="D145" s="186"/>
      <c r="E145" s="153" t="s">
        <v>20</v>
      </c>
      <c r="F145" s="243" t="s">
        <v>405</v>
      </c>
      <c r="G145" s="244"/>
      <c r="H145" s="244"/>
      <c r="I145" s="244"/>
      <c r="J145" s="186"/>
      <c r="K145" s="154">
        <v>477.25</v>
      </c>
      <c r="L145" s="186"/>
      <c r="M145" s="186"/>
      <c r="N145" s="186"/>
      <c r="O145" s="186"/>
      <c r="P145" s="186"/>
      <c r="Q145" s="186"/>
      <c r="R145" s="155"/>
      <c r="T145" s="156"/>
      <c r="U145" s="186"/>
      <c r="V145" s="186"/>
      <c r="W145" s="186"/>
      <c r="X145" s="186"/>
      <c r="Y145" s="186"/>
      <c r="Z145" s="186"/>
      <c r="AA145" s="157"/>
      <c r="AT145" s="158" t="s">
        <v>161</v>
      </c>
      <c r="AU145" s="158" t="s">
        <v>132</v>
      </c>
      <c r="AV145" s="10" t="s">
        <v>132</v>
      </c>
      <c r="AW145" s="10" t="s">
        <v>34</v>
      </c>
      <c r="AX145" s="10" t="s">
        <v>77</v>
      </c>
      <c r="AY145" s="158" t="s">
        <v>153</v>
      </c>
    </row>
    <row r="146" spans="2:51" s="11" customFormat="1" ht="22.5" customHeight="1">
      <c r="B146" s="159"/>
      <c r="C146" s="187"/>
      <c r="D146" s="187"/>
      <c r="E146" s="189" t="s">
        <v>20</v>
      </c>
      <c r="F146" s="245" t="s">
        <v>184</v>
      </c>
      <c r="G146" s="246"/>
      <c r="H146" s="246"/>
      <c r="I146" s="246"/>
      <c r="J146" s="187"/>
      <c r="K146" s="160">
        <v>501.25</v>
      </c>
      <c r="L146" s="187"/>
      <c r="M146" s="187"/>
      <c r="N146" s="187"/>
      <c r="O146" s="187"/>
      <c r="P146" s="187"/>
      <c r="Q146" s="187"/>
      <c r="R146" s="161"/>
      <c r="T146" s="162"/>
      <c r="U146" s="187"/>
      <c r="V146" s="187"/>
      <c r="W146" s="187"/>
      <c r="X146" s="187"/>
      <c r="Y146" s="187"/>
      <c r="Z146" s="187"/>
      <c r="AA146" s="163"/>
      <c r="AT146" s="164" t="s">
        <v>161</v>
      </c>
      <c r="AU146" s="164" t="s">
        <v>132</v>
      </c>
      <c r="AV146" s="11" t="s">
        <v>158</v>
      </c>
      <c r="AW146" s="11" t="s">
        <v>34</v>
      </c>
      <c r="AX146" s="11" t="s">
        <v>85</v>
      </c>
      <c r="AY146" s="164" t="s">
        <v>153</v>
      </c>
    </row>
    <row r="147" spans="2:65" s="1" customFormat="1" ht="31.5" customHeight="1">
      <c r="B147" s="31"/>
      <c r="C147" s="145" t="s">
        <v>225</v>
      </c>
      <c r="D147" s="145" t="s">
        <v>154</v>
      </c>
      <c r="E147" s="146" t="s">
        <v>406</v>
      </c>
      <c r="F147" s="239" t="s">
        <v>407</v>
      </c>
      <c r="G147" s="239"/>
      <c r="H147" s="239"/>
      <c r="I147" s="239"/>
      <c r="J147" s="147" t="s">
        <v>175</v>
      </c>
      <c r="K147" s="185">
        <v>24</v>
      </c>
      <c r="L147" s="240">
        <v>0</v>
      </c>
      <c r="M147" s="241"/>
      <c r="N147" s="242">
        <f>ROUND(L147*K147,3)</f>
        <v>0</v>
      </c>
      <c r="O147" s="242"/>
      <c r="P147" s="242"/>
      <c r="Q147" s="242"/>
      <c r="R147" s="32"/>
      <c r="T147" s="148" t="s">
        <v>20</v>
      </c>
      <c r="U147" s="35" t="s">
        <v>44</v>
      </c>
      <c r="W147" s="149">
        <f>V147*K147</f>
        <v>0</v>
      </c>
      <c r="X147" s="149">
        <v>0.18463</v>
      </c>
      <c r="Y147" s="149">
        <f>X147*K147</f>
        <v>4.43112</v>
      </c>
      <c r="Z147" s="149">
        <v>0</v>
      </c>
      <c r="AA147" s="150">
        <f>Z147*K147</f>
        <v>0</v>
      </c>
      <c r="AR147" s="19" t="s">
        <v>158</v>
      </c>
      <c r="AT147" s="19" t="s">
        <v>154</v>
      </c>
      <c r="AU147" s="19" t="s">
        <v>132</v>
      </c>
      <c r="AY147" s="19" t="s">
        <v>153</v>
      </c>
      <c r="BE147" s="93">
        <f>IF(U147="základná",N147,0)</f>
        <v>0</v>
      </c>
      <c r="BF147" s="93">
        <f>IF(U147="znížená",N147,0)</f>
        <v>0</v>
      </c>
      <c r="BG147" s="93">
        <f>IF(U147="zákl. prenesená",N147,0)</f>
        <v>0</v>
      </c>
      <c r="BH147" s="93">
        <f>IF(U147="zníž. prenesená",N147,0)</f>
        <v>0</v>
      </c>
      <c r="BI147" s="93">
        <f>IF(U147="nulová",N147,0)</f>
        <v>0</v>
      </c>
      <c r="BJ147" s="19" t="s">
        <v>132</v>
      </c>
      <c r="BK147" s="151">
        <f>ROUND(L147*K147,3)</f>
        <v>0</v>
      </c>
      <c r="BL147" s="19" t="s">
        <v>158</v>
      </c>
      <c r="BM147" s="19" t="s">
        <v>408</v>
      </c>
    </row>
    <row r="148" spans="2:65" s="1" customFormat="1" ht="44.25" customHeight="1">
      <c r="B148" s="31"/>
      <c r="C148" s="145" t="s">
        <v>229</v>
      </c>
      <c r="D148" s="145" t="s">
        <v>154</v>
      </c>
      <c r="E148" s="146" t="s">
        <v>409</v>
      </c>
      <c r="F148" s="239" t="s">
        <v>410</v>
      </c>
      <c r="G148" s="239"/>
      <c r="H148" s="239"/>
      <c r="I148" s="239"/>
      <c r="J148" s="147" t="s">
        <v>175</v>
      </c>
      <c r="K148" s="185">
        <v>477.25</v>
      </c>
      <c r="L148" s="240">
        <v>0</v>
      </c>
      <c r="M148" s="241"/>
      <c r="N148" s="242">
        <f>ROUND(L148*K148,3)</f>
        <v>0</v>
      </c>
      <c r="O148" s="242"/>
      <c r="P148" s="242"/>
      <c r="Q148" s="242"/>
      <c r="R148" s="32"/>
      <c r="T148" s="148" t="s">
        <v>20</v>
      </c>
      <c r="U148" s="35" t="s">
        <v>44</v>
      </c>
      <c r="W148" s="149">
        <f>V148*K148</f>
        <v>0</v>
      </c>
      <c r="X148" s="149">
        <v>0.42406</v>
      </c>
      <c r="Y148" s="149">
        <f>X148*K148</f>
        <v>202.382635</v>
      </c>
      <c r="Z148" s="149">
        <v>0</v>
      </c>
      <c r="AA148" s="150">
        <f>Z148*K148</f>
        <v>0</v>
      </c>
      <c r="AR148" s="19" t="s">
        <v>158</v>
      </c>
      <c r="AT148" s="19" t="s">
        <v>154</v>
      </c>
      <c r="AU148" s="19" t="s">
        <v>132</v>
      </c>
      <c r="AY148" s="19" t="s">
        <v>153</v>
      </c>
      <c r="BE148" s="93">
        <f>IF(U148="základná",N148,0)</f>
        <v>0</v>
      </c>
      <c r="BF148" s="93">
        <f>IF(U148="znížená",N148,0)</f>
        <v>0</v>
      </c>
      <c r="BG148" s="93">
        <f>IF(U148="zákl. prenesená",N148,0)</f>
        <v>0</v>
      </c>
      <c r="BH148" s="93">
        <f>IF(U148="zníž. prenesená",N148,0)</f>
        <v>0</v>
      </c>
      <c r="BI148" s="93">
        <f>IF(U148="nulová",N148,0)</f>
        <v>0</v>
      </c>
      <c r="BJ148" s="19" t="s">
        <v>132</v>
      </c>
      <c r="BK148" s="151">
        <f>ROUND(L148*K148,3)</f>
        <v>0</v>
      </c>
      <c r="BL148" s="19" t="s">
        <v>158</v>
      </c>
      <c r="BM148" s="19" t="s">
        <v>411</v>
      </c>
    </row>
    <row r="149" spans="2:51" s="10" customFormat="1" ht="22.5" customHeight="1">
      <c r="B149" s="152"/>
      <c r="C149" s="186"/>
      <c r="D149" s="186"/>
      <c r="E149" s="153" t="s">
        <v>20</v>
      </c>
      <c r="F149" s="237" t="s">
        <v>412</v>
      </c>
      <c r="G149" s="238"/>
      <c r="H149" s="238"/>
      <c r="I149" s="238"/>
      <c r="J149" s="186"/>
      <c r="K149" s="154">
        <v>477.25</v>
      </c>
      <c r="L149" s="186"/>
      <c r="M149" s="186"/>
      <c r="N149" s="186"/>
      <c r="O149" s="186"/>
      <c r="P149" s="186"/>
      <c r="Q149" s="186"/>
      <c r="R149" s="155"/>
      <c r="T149" s="156"/>
      <c r="U149" s="186"/>
      <c r="V149" s="186"/>
      <c r="W149" s="186"/>
      <c r="X149" s="186"/>
      <c r="Y149" s="186"/>
      <c r="Z149" s="186"/>
      <c r="AA149" s="157"/>
      <c r="AT149" s="158" t="s">
        <v>161</v>
      </c>
      <c r="AU149" s="158" t="s">
        <v>132</v>
      </c>
      <c r="AV149" s="10" t="s">
        <v>132</v>
      </c>
      <c r="AW149" s="10" t="s">
        <v>34</v>
      </c>
      <c r="AX149" s="10" t="s">
        <v>85</v>
      </c>
      <c r="AY149" s="158" t="s">
        <v>153</v>
      </c>
    </row>
    <row r="150" spans="2:65" s="1" customFormat="1" ht="44.25" customHeight="1">
      <c r="B150" s="31"/>
      <c r="C150" s="145" t="s">
        <v>234</v>
      </c>
      <c r="D150" s="145" t="s">
        <v>154</v>
      </c>
      <c r="E150" s="146" t="s">
        <v>413</v>
      </c>
      <c r="F150" s="239" t="s">
        <v>414</v>
      </c>
      <c r="G150" s="239"/>
      <c r="H150" s="239"/>
      <c r="I150" s="239"/>
      <c r="J150" s="147" t="s">
        <v>175</v>
      </c>
      <c r="K150" s="185">
        <v>24</v>
      </c>
      <c r="L150" s="240">
        <v>0</v>
      </c>
      <c r="M150" s="241"/>
      <c r="N150" s="242">
        <f>ROUND(L150*K150,3)</f>
        <v>0</v>
      </c>
      <c r="O150" s="242"/>
      <c r="P150" s="242"/>
      <c r="Q150" s="242"/>
      <c r="R150" s="32"/>
      <c r="T150" s="148" t="s">
        <v>20</v>
      </c>
      <c r="U150" s="35" t="s">
        <v>44</v>
      </c>
      <c r="W150" s="149">
        <f>V150*K150</f>
        <v>0</v>
      </c>
      <c r="X150" s="149">
        <v>0.00061</v>
      </c>
      <c r="Y150" s="149">
        <f>X150*K150</f>
        <v>0.01464</v>
      </c>
      <c r="Z150" s="149">
        <v>0</v>
      </c>
      <c r="AA150" s="150">
        <f>Z150*K150</f>
        <v>0</v>
      </c>
      <c r="AR150" s="19" t="s">
        <v>158</v>
      </c>
      <c r="AT150" s="19" t="s">
        <v>154</v>
      </c>
      <c r="AU150" s="19" t="s">
        <v>132</v>
      </c>
      <c r="AY150" s="19" t="s">
        <v>153</v>
      </c>
      <c r="BE150" s="93">
        <f>IF(U150="základná",N150,0)</f>
        <v>0</v>
      </c>
      <c r="BF150" s="93">
        <f>IF(U150="znížená",N150,0)</f>
        <v>0</v>
      </c>
      <c r="BG150" s="93">
        <f>IF(U150="zákl. prenesená",N150,0)</f>
        <v>0</v>
      </c>
      <c r="BH150" s="93">
        <f>IF(U150="zníž. prenesená",N150,0)</f>
        <v>0</v>
      </c>
      <c r="BI150" s="93">
        <f>IF(U150="nulová",N150,0)</f>
        <v>0</v>
      </c>
      <c r="BJ150" s="19" t="s">
        <v>132</v>
      </c>
      <c r="BK150" s="151">
        <f>ROUND(L150*K150,3)</f>
        <v>0</v>
      </c>
      <c r="BL150" s="19" t="s">
        <v>158</v>
      </c>
      <c r="BM150" s="19" t="s">
        <v>415</v>
      </c>
    </row>
    <row r="151" spans="2:65" s="1" customFormat="1" ht="31.5" customHeight="1">
      <c r="B151" s="31"/>
      <c r="C151" s="145" t="s">
        <v>238</v>
      </c>
      <c r="D151" s="145" t="s">
        <v>154</v>
      </c>
      <c r="E151" s="146" t="s">
        <v>416</v>
      </c>
      <c r="F151" s="239" t="s">
        <v>417</v>
      </c>
      <c r="G151" s="239"/>
      <c r="H151" s="239"/>
      <c r="I151" s="239"/>
      <c r="J151" s="147" t="s">
        <v>175</v>
      </c>
      <c r="K151" s="185">
        <v>24</v>
      </c>
      <c r="L151" s="240">
        <v>0</v>
      </c>
      <c r="M151" s="241"/>
      <c r="N151" s="242">
        <f>ROUND(L151*K151,3)</f>
        <v>0</v>
      </c>
      <c r="O151" s="242"/>
      <c r="P151" s="242"/>
      <c r="Q151" s="242"/>
      <c r="R151" s="32"/>
      <c r="T151" s="148" t="s">
        <v>20</v>
      </c>
      <c r="U151" s="35" t="s">
        <v>44</v>
      </c>
      <c r="W151" s="149">
        <f>V151*K151</f>
        <v>0</v>
      </c>
      <c r="X151" s="149">
        <v>0.12966</v>
      </c>
      <c r="Y151" s="149">
        <f>X151*K151</f>
        <v>3.11184</v>
      </c>
      <c r="Z151" s="149">
        <v>0</v>
      </c>
      <c r="AA151" s="150">
        <f>Z151*K151</f>
        <v>0</v>
      </c>
      <c r="AR151" s="19" t="s">
        <v>158</v>
      </c>
      <c r="AT151" s="19" t="s">
        <v>154</v>
      </c>
      <c r="AU151" s="19" t="s">
        <v>132</v>
      </c>
      <c r="AY151" s="19" t="s">
        <v>153</v>
      </c>
      <c r="BE151" s="93">
        <f>IF(U151="základná",N151,0)</f>
        <v>0</v>
      </c>
      <c r="BF151" s="93">
        <f>IF(U151="znížená",N151,0)</f>
        <v>0</v>
      </c>
      <c r="BG151" s="93">
        <f>IF(U151="zákl. prenesená",N151,0)</f>
        <v>0</v>
      </c>
      <c r="BH151" s="93">
        <f>IF(U151="zníž. prenesená",N151,0)</f>
        <v>0</v>
      </c>
      <c r="BI151" s="93">
        <f>IF(U151="nulová",N151,0)</f>
        <v>0</v>
      </c>
      <c r="BJ151" s="19" t="s">
        <v>132</v>
      </c>
      <c r="BK151" s="151">
        <f>ROUND(L151*K151,3)</f>
        <v>0</v>
      </c>
      <c r="BL151" s="19" t="s">
        <v>158</v>
      </c>
      <c r="BM151" s="19" t="s">
        <v>418</v>
      </c>
    </row>
    <row r="152" spans="2:65" s="1" customFormat="1" ht="31.5" customHeight="1">
      <c r="B152" s="31"/>
      <c r="C152" s="145" t="s">
        <v>242</v>
      </c>
      <c r="D152" s="145" t="s">
        <v>154</v>
      </c>
      <c r="E152" s="146" t="s">
        <v>419</v>
      </c>
      <c r="F152" s="239" t="s">
        <v>420</v>
      </c>
      <c r="G152" s="239"/>
      <c r="H152" s="239"/>
      <c r="I152" s="239"/>
      <c r="J152" s="147" t="s">
        <v>175</v>
      </c>
      <c r="K152" s="185">
        <v>477.25</v>
      </c>
      <c r="L152" s="240">
        <v>0</v>
      </c>
      <c r="M152" s="241"/>
      <c r="N152" s="242">
        <f>ROUND(L152*K152,3)</f>
        <v>0</v>
      </c>
      <c r="O152" s="242"/>
      <c r="P152" s="242"/>
      <c r="Q152" s="242"/>
      <c r="R152" s="32"/>
      <c r="T152" s="148" t="s">
        <v>20</v>
      </c>
      <c r="U152" s="35" t="s">
        <v>44</v>
      </c>
      <c r="W152" s="149">
        <f>V152*K152</f>
        <v>0</v>
      </c>
      <c r="X152" s="149">
        <v>0.48874</v>
      </c>
      <c r="Y152" s="149">
        <f>X152*K152</f>
        <v>233.25116500000001</v>
      </c>
      <c r="Z152" s="149">
        <v>0</v>
      </c>
      <c r="AA152" s="150">
        <f>Z152*K152</f>
        <v>0</v>
      </c>
      <c r="AR152" s="19" t="s">
        <v>158</v>
      </c>
      <c r="AT152" s="19" t="s">
        <v>154</v>
      </c>
      <c r="AU152" s="19" t="s">
        <v>132</v>
      </c>
      <c r="AY152" s="19" t="s">
        <v>153</v>
      </c>
      <c r="BE152" s="93">
        <f>IF(U152="základná",N152,0)</f>
        <v>0</v>
      </c>
      <c r="BF152" s="93">
        <f>IF(U152="znížená",N152,0)</f>
        <v>0</v>
      </c>
      <c r="BG152" s="93">
        <f>IF(U152="zákl. prenesená",N152,0)</f>
        <v>0</v>
      </c>
      <c r="BH152" s="93">
        <f>IF(U152="zníž. prenesená",N152,0)</f>
        <v>0</v>
      </c>
      <c r="BI152" s="93">
        <f>IF(U152="nulová",N152,0)</f>
        <v>0</v>
      </c>
      <c r="BJ152" s="19" t="s">
        <v>132</v>
      </c>
      <c r="BK152" s="151">
        <f>ROUND(L152*K152,3)</f>
        <v>0</v>
      </c>
      <c r="BL152" s="19" t="s">
        <v>158</v>
      </c>
      <c r="BM152" s="19" t="s">
        <v>421</v>
      </c>
    </row>
    <row r="153" spans="2:65" s="1" customFormat="1" ht="31.5" customHeight="1">
      <c r="B153" s="31"/>
      <c r="C153" s="145" t="s">
        <v>10</v>
      </c>
      <c r="D153" s="145" t="s">
        <v>154</v>
      </c>
      <c r="E153" s="146" t="s">
        <v>422</v>
      </c>
      <c r="F153" s="239" t="s">
        <v>423</v>
      </c>
      <c r="G153" s="239"/>
      <c r="H153" s="239"/>
      <c r="I153" s="239"/>
      <c r="J153" s="147" t="s">
        <v>245</v>
      </c>
      <c r="K153" s="185">
        <v>3.579</v>
      </c>
      <c r="L153" s="240">
        <v>0</v>
      </c>
      <c r="M153" s="241"/>
      <c r="N153" s="242">
        <f>ROUND(L153*K153,3)</f>
        <v>0</v>
      </c>
      <c r="O153" s="242"/>
      <c r="P153" s="242"/>
      <c r="Q153" s="242"/>
      <c r="R153" s="32"/>
      <c r="T153" s="148" t="s">
        <v>20</v>
      </c>
      <c r="U153" s="35" t="s">
        <v>44</v>
      </c>
      <c r="W153" s="149">
        <f>V153*K153</f>
        <v>0</v>
      </c>
      <c r="X153" s="149">
        <v>1.02645</v>
      </c>
      <c r="Y153" s="149">
        <f>X153*K153</f>
        <v>3.6736645500000007</v>
      </c>
      <c r="Z153" s="149">
        <v>0</v>
      </c>
      <c r="AA153" s="150">
        <f>Z153*K153</f>
        <v>0</v>
      </c>
      <c r="AR153" s="19" t="s">
        <v>158</v>
      </c>
      <c r="AT153" s="19" t="s">
        <v>154</v>
      </c>
      <c r="AU153" s="19" t="s">
        <v>132</v>
      </c>
      <c r="AY153" s="19" t="s">
        <v>153</v>
      </c>
      <c r="BE153" s="93">
        <f>IF(U153="základná",N153,0)</f>
        <v>0</v>
      </c>
      <c r="BF153" s="93">
        <f>IF(U153="znížená",N153,0)</f>
        <v>0</v>
      </c>
      <c r="BG153" s="93">
        <f>IF(U153="zákl. prenesená",N153,0)</f>
        <v>0</v>
      </c>
      <c r="BH153" s="93">
        <f>IF(U153="zníž. prenesená",N153,0)</f>
        <v>0</v>
      </c>
      <c r="BI153" s="93">
        <f>IF(U153="nulová",N153,0)</f>
        <v>0</v>
      </c>
      <c r="BJ153" s="19" t="s">
        <v>132</v>
      </c>
      <c r="BK153" s="151">
        <f>ROUND(L153*K153,3)</f>
        <v>0</v>
      </c>
      <c r="BL153" s="19" t="s">
        <v>158</v>
      </c>
      <c r="BM153" s="19" t="s">
        <v>424</v>
      </c>
    </row>
    <row r="154" spans="2:51" s="10" customFormat="1" ht="22.5" customHeight="1">
      <c r="B154" s="152"/>
      <c r="C154" s="186"/>
      <c r="D154" s="186"/>
      <c r="E154" s="153" t="s">
        <v>20</v>
      </c>
      <c r="F154" s="237" t="s">
        <v>425</v>
      </c>
      <c r="G154" s="238"/>
      <c r="H154" s="238"/>
      <c r="I154" s="238"/>
      <c r="J154" s="186"/>
      <c r="K154" s="154">
        <v>3.579</v>
      </c>
      <c r="L154" s="186"/>
      <c r="M154" s="186"/>
      <c r="N154" s="186"/>
      <c r="O154" s="186"/>
      <c r="P154" s="186"/>
      <c r="Q154" s="186"/>
      <c r="R154" s="155"/>
      <c r="T154" s="156"/>
      <c r="U154" s="186"/>
      <c r="V154" s="186"/>
      <c r="W154" s="186"/>
      <c r="X154" s="186"/>
      <c r="Y154" s="186"/>
      <c r="Z154" s="186"/>
      <c r="AA154" s="157"/>
      <c r="AT154" s="158" t="s">
        <v>161</v>
      </c>
      <c r="AU154" s="158" t="s">
        <v>132</v>
      </c>
      <c r="AV154" s="10" t="s">
        <v>132</v>
      </c>
      <c r="AW154" s="10" t="s">
        <v>34</v>
      </c>
      <c r="AX154" s="10" t="s">
        <v>85</v>
      </c>
      <c r="AY154" s="158" t="s">
        <v>153</v>
      </c>
    </row>
    <row r="155" spans="2:63" s="9" customFormat="1" ht="29.25" customHeight="1">
      <c r="B155" s="134"/>
      <c r="C155" s="135"/>
      <c r="D155" s="144" t="s">
        <v>122</v>
      </c>
      <c r="E155" s="144"/>
      <c r="F155" s="144"/>
      <c r="G155" s="144"/>
      <c r="H155" s="144"/>
      <c r="I155" s="144"/>
      <c r="J155" s="144"/>
      <c r="K155" s="144"/>
      <c r="L155" s="144"/>
      <c r="M155" s="144"/>
      <c r="N155" s="249">
        <f>BK155</f>
        <v>0</v>
      </c>
      <c r="O155" s="250"/>
      <c r="P155" s="250"/>
      <c r="Q155" s="250"/>
      <c r="R155" s="137"/>
      <c r="T155" s="138"/>
      <c r="U155" s="135"/>
      <c r="V155" s="135"/>
      <c r="W155" s="139">
        <f>W156</f>
        <v>0</v>
      </c>
      <c r="X155" s="135"/>
      <c r="Y155" s="139">
        <f>Y156</f>
        <v>0.015000000000000001</v>
      </c>
      <c r="Z155" s="135"/>
      <c r="AA155" s="140">
        <f>AA156</f>
        <v>0</v>
      </c>
      <c r="AR155" s="141" t="s">
        <v>85</v>
      </c>
      <c r="AT155" s="142" t="s">
        <v>76</v>
      </c>
      <c r="AU155" s="142" t="s">
        <v>85</v>
      </c>
      <c r="AY155" s="141" t="s">
        <v>153</v>
      </c>
      <c r="BK155" s="143">
        <f>BK156</f>
        <v>0</v>
      </c>
    </row>
    <row r="156" spans="2:65" s="1" customFormat="1" ht="31.5" customHeight="1">
      <c r="B156" s="31"/>
      <c r="C156" s="145" t="s">
        <v>251</v>
      </c>
      <c r="D156" s="145" t="s">
        <v>154</v>
      </c>
      <c r="E156" s="146" t="s">
        <v>426</v>
      </c>
      <c r="F156" s="239" t="s">
        <v>427</v>
      </c>
      <c r="G156" s="239"/>
      <c r="H156" s="239"/>
      <c r="I156" s="239"/>
      <c r="J156" s="147" t="s">
        <v>212</v>
      </c>
      <c r="K156" s="185">
        <v>150</v>
      </c>
      <c r="L156" s="240">
        <v>0</v>
      </c>
      <c r="M156" s="241"/>
      <c r="N156" s="242">
        <f>ROUND(L156*K156,3)</f>
        <v>0</v>
      </c>
      <c r="O156" s="242"/>
      <c r="P156" s="242"/>
      <c r="Q156" s="242"/>
      <c r="R156" s="32"/>
      <c r="T156" s="148" t="s">
        <v>20</v>
      </c>
      <c r="U156" s="35" t="s">
        <v>44</v>
      </c>
      <c r="W156" s="149">
        <f>V156*K156</f>
        <v>0</v>
      </c>
      <c r="X156" s="149">
        <v>0.0001</v>
      </c>
      <c r="Y156" s="149">
        <f>X156*K156</f>
        <v>0.015000000000000001</v>
      </c>
      <c r="Z156" s="149">
        <v>0</v>
      </c>
      <c r="AA156" s="150">
        <f>Z156*K156</f>
        <v>0</v>
      </c>
      <c r="AR156" s="19" t="s">
        <v>158</v>
      </c>
      <c r="AT156" s="19" t="s">
        <v>154</v>
      </c>
      <c r="AU156" s="19" t="s">
        <v>132</v>
      </c>
      <c r="AY156" s="19" t="s">
        <v>153</v>
      </c>
      <c r="BE156" s="93">
        <f>IF(U156="základná",N156,0)</f>
        <v>0</v>
      </c>
      <c r="BF156" s="93">
        <f>IF(U156="znížená",N156,0)</f>
        <v>0</v>
      </c>
      <c r="BG156" s="93">
        <f>IF(U156="zákl. prenesená",N156,0)</f>
        <v>0</v>
      </c>
      <c r="BH156" s="93">
        <f>IF(U156="zníž. prenesená",N156,0)</f>
        <v>0</v>
      </c>
      <c r="BI156" s="93">
        <f>IF(U156="nulová",N156,0)</f>
        <v>0</v>
      </c>
      <c r="BJ156" s="19" t="s">
        <v>132</v>
      </c>
      <c r="BK156" s="151">
        <f>ROUND(L156*K156,3)</f>
        <v>0</v>
      </c>
      <c r="BL156" s="19" t="s">
        <v>158</v>
      </c>
      <c r="BM156" s="19" t="s">
        <v>428</v>
      </c>
    </row>
    <row r="157" spans="2:63" s="9" customFormat="1" ht="29.25" customHeight="1">
      <c r="B157" s="134"/>
      <c r="C157" s="135"/>
      <c r="D157" s="144" t="s">
        <v>123</v>
      </c>
      <c r="E157" s="144"/>
      <c r="F157" s="144"/>
      <c r="G157" s="144"/>
      <c r="H157" s="144"/>
      <c r="I157" s="144"/>
      <c r="J157" s="144"/>
      <c r="K157" s="144"/>
      <c r="L157" s="144"/>
      <c r="M157" s="144"/>
      <c r="N157" s="251">
        <f>BK157</f>
        <v>0</v>
      </c>
      <c r="O157" s="252"/>
      <c r="P157" s="252"/>
      <c r="Q157" s="252"/>
      <c r="R157" s="137"/>
      <c r="T157" s="138"/>
      <c r="U157" s="135"/>
      <c r="V157" s="135"/>
      <c r="W157" s="139">
        <f>W158</f>
        <v>0</v>
      </c>
      <c r="X157" s="135"/>
      <c r="Y157" s="139">
        <f>Y158</f>
        <v>0</v>
      </c>
      <c r="Z157" s="135"/>
      <c r="AA157" s="140">
        <f>AA158</f>
        <v>0</v>
      </c>
      <c r="AR157" s="141" t="s">
        <v>85</v>
      </c>
      <c r="AT157" s="142" t="s">
        <v>76</v>
      </c>
      <c r="AU157" s="142" t="s">
        <v>85</v>
      </c>
      <c r="AY157" s="141" t="s">
        <v>153</v>
      </c>
      <c r="BK157" s="143">
        <f>BK158</f>
        <v>0</v>
      </c>
    </row>
    <row r="158" spans="2:65" s="1" customFormat="1" ht="44.25" customHeight="1">
      <c r="B158" s="31"/>
      <c r="C158" s="145" t="s">
        <v>257</v>
      </c>
      <c r="D158" s="145" t="s">
        <v>154</v>
      </c>
      <c r="E158" s="146" t="s">
        <v>429</v>
      </c>
      <c r="F158" s="239" t="s">
        <v>430</v>
      </c>
      <c r="G158" s="239"/>
      <c r="H158" s="239"/>
      <c r="I158" s="239"/>
      <c r="J158" s="147" t="s">
        <v>245</v>
      </c>
      <c r="K158" s="185">
        <v>699.812</v>
      </c>
      <c r="L158" s="240">
        <v>0</v>
      </c>
      <c r="M158" s="241"/>
      <c r="N158" s="242">
        <f>ROUND(L158*K158,3)</f>
        <v>0</v>
      </c>
      <c r="O158" s="242"/>
      <c r="P158" s="242"/>
      <c r="Q158" s="242"/>
      <c r="R158" s="32"/>
      <c r="T158" s="148" t="s">
        <v>20</v>
      </c>
      <c r="U158" s="35" t="s">
        <v>44</v>
      </c>
      <c r="W158" s="149">
        <f>V158*K158</f>
        <v>0</v>
      </c>
      <c r="X158" s="149">
        <v>0</v>
      </c>
      <c r="Y158" s="149">
        <f>X158*K158</f>
        <v>0</v>
      </c>
      <c r="Z158" s="149">
        <v>0</v>
      </c>
      <c r="AA158" s="150">
        <f>Z158*K158</f>
        <v>0</v>
      </c>
      <c r="AR158" s="19" t="s">
        <v>158</v>
      </c>
      <c r="AT158" s="19" t="s">
        <v>154</v>
      </c>
      <c r="AU158" s="19" t="s">
        <v>132</v>
      </c>
      <c r="AY158" s="19" t="s">
        <v>153</v>
      </c>
      <c r="BE158" s="93">
        <f>IF(U158="základná",N158,0)</f>
        <v>0</v>
      </c>
      <c r="BF158" s="93">
        <f>IF(U158="znížená",N158,0)</f>
        <v>0</v>
      </c>
      <c r="BG158" s="93">
        <f>IF(U158="zákl. prenesená",N158,0)</f>
        <v>0</v>
      </c>
      <c r="BH158" s="93">
        <f>IF(U158="zníž. prenesená",N158,0)</f>
        <v>0</v>
      </c>
      <c r="BI158" s="93">
        <f>IF(U158="nulová",N158,0)</f>
        <v>0</v>
      </c>
      <c r="BJ158" s="19" t="s">
        <v>132</v>
      </c>
      <c r="BK158" s="151">
        <f>ROUND(L158*K158,3)</f>
        <v>0</v>
      </c>
      <c r="BL158" s="19" t="s">
        <v>158</v>
      </c>
      <c r="BM158" s="19" t="s">
        <v>431</v>
      </c>
    </row>
    <row r="159" spans="2:63" s="1" customFormat="1" ht="49.5" customHeight="1">
      <c r="B159" s="31"/>
      <c r="D159" s="136" t="s">
        <v>356</v>
      </c>
      <c r="N159" s="253">
        <f>BK159</f>
        <v>0</v>
      </c>
      <c r="O159" s="254"/>
      <c r="P159" s="254"/>
      <c r="Q159" s="254"/>
      <c r="R159" s="32"/>
      <c r="T159" s="126"/>
      <c r="U159" s="46"/>
      <c r="V159" s="46"/>
      <c r="W159" s="46"/>
      <c r="X159" s="46"/>
      <c r="Y159" s="46"/>
      <c r="Z159" s="46"/>
      <c r="AA159" s="48"/>
      <c r="AT159" s="19" t="s">
        <v>76</v>
      </c>
      <c r="AU159" s="19" t="s">
        <v>77</v>
      </c>
      <c r="AY159" s="19" t="s">
        <v>357</v>
      </c>
      <c r="BK159" s="151">
        <v>0</v>
      </c>
    </row>
    <row r="160" spans="2:18" s="1" customFormat="1" ht="6.75" customHeight="1"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1"/>
    </row>
  </sheetData>
  <sheetProtection password="CC35" sheet="1" objects="1" scenarios="1" formatCells="0" formatColumns="0" formatRows="0" sort="0" autoFilter="0"/>
  <mergeCells count="151">
    <mergeCell ref="O12:P12"/>
    <mergeCell ref="O14:P14"/>
    <mergeCell ref="E15:L15"/>
    <mergeCell ref="O15:P15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7:P17"/>
    <mergeCell ref="O18:P18"/>
    <mergeCell ref="O20:P20"/>
    <mergeCell ref="O21:P21"/>
    <mergeCell ref="E24:L24"/>
    <mergeCell ref="M27:P27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31:I131"/>
    <mergeCell ref="L131:M131"/>
    <mergeCell ref="N131:Q131"/>
    <mergeCell ref="F124:I124"/>
    <mergeCell ref="L124:M124"/>
    <mergeCell ref="N124:Q124"/>
    <mergeCell ref="F125:I125"/>
    <mergeCell ref="F126:I126"/>
    <mergeCell ref="L126:M126"/>
    <mergeCell ref="N126:Q126"/>
    <mergeCell ref="F128:I128"/>
    <mergeCell ref="L128:M128"/>
    <mergeCell ref="N128:Q128"/>
    <mergeCell ref="F129:I129"/>
    <mergeCell ref="F130:I130"/>
    <mergeCell ref="L130:M130"/>
    <mergeCell ref="N130:Q130"/>
    <mergeCell ref="L141:M141"/>
    <mergeCell ref="N141:Q14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F144:I144"/>
    <mergeCell ref="F145:I145"/>
    <mergeCell ref="F146:I146"/>
    <mergeCell ref="F136:I136"/>
    <mergeCell ref="F137:I137"/>
    <mergeCell ref="L137:M137"/>
    <mergeCell ref="F139:I139"/>
    <mergeCell ref="L139:M139"/>
    <mergeCell ref="F140:I140"/>
    <mergeCell ref="F141:I141"/>
    <mergeCell ref="F149:I149"/>
    <mergeCell ref="F150:I150"/>
    <mergeCell ref="L150:M150"/>
    <mergeCell ref="N150:Q150"/>
    <mergeCell ref="F142:I142"/>
    <mergeCell ref="L142:M142"/>
    <mergeCell ref="N142:Q142"/>
    <mergeCell ref="F143:I143"/>
    <mergeCell ref="L143:M143"/>
    <mergeCell ref="N143:Q143"/>
    <mergeCell ref="F147:I147"/>
    <mergeCell ref="L147:M147"/>
    <mergeCell ref="N147:Q147"/>
    <mergeCell ref="F148:I148"/>
    <mergeCell ref="L148:M148"/>
    <mergeCell ref="N148:Q148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N121:Q121"/>
    <mergeCell ref="N122:Q122"/>
    <mergeCell ref="N123:Q123"/>
    <mergeCell ref="N134:Q134"/>
    <mergeCell ref="N138:Q138"/>
    <mergeCell ref="N155:Q155"/>
    <mergeCell ref="N137:Q137"/>
    <mergeCell ref="N139:Q139"/>
    <mergeCell ref="N135:Q135"/>
    <mergeCell ref="N159:Q159"/>
    <mergeCell ref="H1:K1"/>
    <mergeCell ref="S2:AC2"/>
    <mergeCell ref="F154:I154"/>
    <mergeCell ref="F156:I156"/>
    <mergeCell ref="L156:M156"/>
    <mergeCell ref="N156:Q156"/>
    <mergeCell ref="F158:I158"/>
    <mergeCell ref="L158:M158"/>
    <mergeCell ref="N158:Q158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3"/>
      <c r="C1" s="13"/>
      <c r="D1" s="14" t="s">
        <v>1</v>
      </c>
      <c r="E1" s="13"/>
      <c r="F1" s="15" t="s">
        <v>102</v>
      </c>
      <c r="G1" s="15"/>
      <c r="H1" s="236" t="s">
        <v>103</v>
      </c>
      <c r="I1" s="236"/>
      <c r="J1" s="236"/>
      <c r="K1" s="236"/>
      <c r="L1" s="15" t="s">
        <v>104</v>
      </c>
      <c r="M1" s="13"/>
      <c r="N1" s="13"/>
      <c r="O1" s="14" t="s">
        <v>105</v>
      </c>
      <c r="P1" s="13"/>
      <c r="Q1" s="13"/>
      <c r="R1" s="13"/>
      <c r="S1" s="15" t="s">
        <v>106</v>
      </c>
      <c r="T1" s="15"/>
      <c r="U1" s="101"/>
      <c r="V1" s="10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9" t="s">
        <v>92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2:46" ht="36.75" customHeight="1">
      <c r="B4" s="23"/>
      <c r="C4" s="195" t="s">
        <v>107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25" t="s">
        <v>12</v>
      </c>
      <c r="AT4" s="19" t="s">
        <v>6</v>
      </c>
    </row>
    <row r="5" spans="2:18" ht="6.75" customHeight="1">
      <c r="B5" s="23"/>
      <c r="R5" s="24"/>
    </row>
    <row r="6" spans="2:18" ht="24.75" customHeight="1">
      <c r="B6" s="23"/>
      <c r="D6" s="177" t="s">
        <v>17</v>
      </c>
      <c r="F6" s="264" t="str">
        <f>'Rekapitulácia stavby'!K6</f>
        <v>Zberný dvor Dúbrava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R6" s="24"/>
    </row>
    <row r="7" spans="2:18" s="1" customFormat="1" ht="32.25" customHeight="1">
      <c r="B7" s="31"/>
      <c r="D7" s="28" t="s">
        <v>108</v>
      </c>
      <c r="F7" s="227" t="s">
        <v>432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R7" s="32"/>
    </row>
    <row r="8" spans="2:18" s="1" customFormat="1" ht="14.25" customHeight="1">
      <c r="B8" s="31"/>
      <c r="D8" s="177" t="s">
        <v>19</v>
      </c>
      <c r="F8" s="168" t="s">
        <v>20</v>
      </c>
      <c r="M8" s="177" t="s">
        <v>21</v>
      </c>
      <c r="O8" s="168" t="s">
        <v>20</v>
      </c>
      <c r="R8" s="32"/>
    </row>
    <row r="9" spans="2:18" s="1" customFormat="1" ht="14.25" customHeight="1">
      <c r="B9" s="31"/>
      <c r="D9" s="177" t="s">
        <v>22</v>
      </c>
      <c r="F9" s="168" t="s">
        <v>23</v>
      </c>
      <c r="M9" s="177" t="s">
        <v>24</v>
      </c>
      <c r="O9" s="277" t="str">
        <f>'Rekapitulácia stavby'!AN8</f>
        <v>11. 3. 2018</v>
      </c>
      <c r="P9" s="259"/>
      <c r="R9" s="32"/>
    </row>
    <row r="10" spans="2:18" s="1" customFormat="1" ht="10.5" customHeight="1">
      <c r="B10" s="31"/>
      <c r="R10" s="32"/>
    </row>
    <row r="11" spans="2:18" s="1" customFormat="1" ht="14.25" customHeight="1">
      <c r="B11" s="31"/>
      <c r="D11" s="177" t="s">
        <v>26</v>
      </c>
      <c r="M11" s="177" t="s">
        <v>27</v>
      </c>
      <c r="O11" s="226" t="s">
        <v>20</v>
      </c>
      <c r="P11" s="226"/>
      <c r="R11" s="32"/>
    </row>
    <row r="12" spans="2:18" s="1" customFormat="1" ht="18" customHeight="1">
      <c r="B12" s="31"/>
      <c r="E12" s="168" t="s">
        <v>433</v>
      </c>
      <c r="M12" s="177" t="s">
        <v>29</v>
      </c>
      <c r="O12" s="226" t="s">
        <v>20</v>
      </c>
      <c r="P12" s="226"/>
      <c r="R12" s="32"/>
    </row>
    <row r="13" spans="2:18" s="1" customFormat="1" ht="6.75" customHeight="1">
      <c r="B13" s="31"/>
      <c r="R13" s="32"/>
    </row>
    <row r="14" spans="2:18" s="1" customFormat="1" ht="14.25" customHeight="1">
      <c r="B14" s="31"/>
      <c r="D14" s="177" t="s">
        <v>30</v>
      </c>
      <c r="M14" s="177" t="s">
        <v>27</v>
      </c>
      <c r="O14" s="278" t="s">
        <v>20</v>
      </c>
      <c r="P14" s="226"/>
      <c r="R14" s="32"/>
    </row>
    <row r="15" spans="2:18" s="1" customFormat="1" ht="18" customHeight="1">
      <c r="B15" s="31"/>
      <c r="E15" s="278" t="s">
        <v>111</v>
      </c>
      <c r="F15" s="279"/>
      <c r="G15" s="279"/>
      <c r="H15" s="279"/>
      <c r="I15" s="279"/>
      <c r="J15" s="279"/>
      <c r="K15" s="279"/>
      <c r="L15" s="279"/>
      <c r="M15" s="177" t="s">
        <v>29</v>
      </c>
      <c r="O15" s="278" t="s">
        <v>20</v>
      </c>
      <c r="P15" s="226"/>
      <c r="R15" s="32"/>
    </row>
    <row r="16" spans="2:18" s="1" customFormat="1" ht="6.75" customHeight="1">
      <c r="B16" s="31"/>
      <c r="R16" s="32"/>
    </row>
    <row r="17" spans="2:18" s="1" customFormat="1" ht="14.25" customHeight="1">
      <c r="B17" s="31"/>
      <c r="D17" s="177" t="s">
        <v>32</v>
      </c>
      <c r="M17" s="177" t="s">
        <v>27</v>
      </c>
      <c r="O17" s="226" t="s">
        <v>20</v>
      </c>
      <c r="P17" s="226"/>
      <c r="R17" s="32"/>
    </row>
    <row r="18" spans="2:18" s="1" customFormat="1" ht="18" customHeight="1">
      <c r="B18" s="31"/>
      <c r="E18" s="168" t="s">
        <v>33</v>
      </c>
      <c r="M18" s="177" t="s">
        <v>29</v>
      </c>
      <c r="O18" s="226" t="s">
        <v>20</v>
      </c>
      <c r="P18" s="226"/>
      <c r="R18" s="32"/>
    </row>
    <row r="19" spans="2:18" s="1" customFormat="1" ht="6.75" customHeight="1">
      <c r="B19" s="31"/>
      <c r="R19" s="32"/>
    </row>
    <row r="20" spans="2:18" s="1" customFormat="1" ht="14.25" customHeight="1">
      <c r="B20" s="31"/>
      <c r="D20" s="177" t="s">
        <v>36</v>
      </c>
      <c r="M20" s="177" t="s">
        <v>27</v>
      </c>
      <c r="O20" s="226">
        <f>IF('Rekapitulácia stavby'!AN19="","",'Rekapitulácia stavby'!AN19)</f>
      </c>
      <c r="P20" s="226"/>
      <c r="R20" s="32"/>
    </row>
    <row r="21" spans="2:18" s="1" customFormat="1" ht="18" customHeight="1">
      <c r="B21" s="31"/>
      <c r="E21" s="168" t="str">
        <f>IF('Rekapitulácia stavby'!E20="","",'Rekapitulácia stavby'!E20)</f>
        <v> </v>
      </c>
      <c r="M21" s="177" t="s">
        <v>29</v>
      </c>
      <c r="O21" s="226">
        <f>IF('Rekapitulácia stavby'!AN20="","",'Rekapitulácia stavby'!AN20)</f>
      </c>
      <c r="P21" s="226"/>
      <c r="R21" s="32"/>
    </row>
    <row r="22" spans="2:18" s="1" customFormat="1" ht="6.75" customHeight="1">
      <c r="B22" s="31"/>
      <c r="R22" s="32"/>
    </row>
    <row r="23" spans="2:18" s="1" customFormat="1" ht="14.25" customHeight="1">
      <c r="B23" s="31"/>
      <c r="D23" s="177" t="s">
        <v>37</v>
      </c>
      <c r="R23" s="32"/>
    </row>
    <row r="24" spans="2:18" s="1" customFormat="1" ht="22.5" customHeight="1">
      <c r="B24" s="31"/>
      <c r="E24" s="230" t="s">
        <v>20</v>
      </c>
      <c r="F24" s="230"/>
      <c r="G24" s="230"/>
      <c r="H24" s="230"/>
      <c r="I24" s="230"/>
      <c r="J24" s="230"/>
      <c r="K24" s="230"/>
      <c r="L24" s="230"/>
      <c r="R24" s="32"/>
    </row>
    <row r="25" spans="2:18" s="1" customFormat="1" ht="6.75" customHeight="1">
      <c r="B25" s="31"/>
      <c r="R25" s="32"/>
    </row>
    <row r="26" spans="2:18" s="1" customFormat="1" ht="6.75" customHeight="1">
      <c r="B26" s="3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32"/>
    </row>
    <row r="27" spans="2:18" s="1" customFormat="1" ht="14.25" customHeight="1">
      <c r="B27" s="31"/>
      <c r="D27" s="102" t="s">
        <v>112</v>
      </c>
      <c r="M27" s="231">
        <f>N88</f>
        <v>0</v>
      </c>
      <c r="N27" s="231"/>
      <c r="O27" s="231"/>
      <c r="P27" s="231"/>
      <c r="R27" s="32"/>
    </row>
    <row r="28" spans="2:18" s="1" customFormat="1" ht="14.25" customHeight="1">
      <c r="B28" s="31"/>
      <c r="D28" s="30" t="s">
        <v>96</v>
      </c>
      <c r="M28" s="231">
        <f>N97</f>
        <v>0</v>
      </c>
      <c r="N28" s="231"/>
      <c r="O28" s="231"/>
      <c r="P28" s="231"/>
      <c r="R28" s="32"/>
    </row>
    <row r="29" spans="2:18" s="1" customFormat="1" ht="6.75" customHeight="1">
      <c r="B29" s="31"/>
      <c r="R29" s="32"/>
    </row>
    <row r="30" spans="2:18" s="1" customFormat="1" ht="24.75" customHeight="1">
      <c r="B30" s="31"/>
      <c r="D30" s="103" t="s">
        <v>40</v>
      </c>
      <c r="M30" s="276">
        <f>ROUND(M27+M28,2)</f>
        <v>0</v>
      </c>
      <c r="N30" s="263"/>
      <c r="O30" s="263"/>
      <c r="P30" s="263"/>
      <c r="R30" s="32"/>
    </row>
    <row r="31" spans="2:18" s="1" customFormat="1" ht="6.75" customHeight="1">
      <c r="B31" s="3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32"/>
    </row>
    <row r="32" spans="2:18" s="1" customFormat="1" ht="14.25" customHeight="1">
      <c r="B32" s="31"/>
      <c r="D32" s="174" t="s">
        <v>41</v>
      </c>
      <c r="E32" s="174" t="s">
        <v>42</v>
      </c>
      <c r="F32" s="171">
        <v>0.2</v>
      </c>
      <c r="G32" s="104" t="s">
        <v>43</v>
      </c>
      <c r="H32" s="273">
        <f>(SUM(BE97:BE104)+SUM(BE122:BE153))</f>
        <v>0</v>
      </c>
      <c r="I32" s="263"/>
      <c r="J32" s="263"/>
      <c r="M32" s="273">
        <f>ROUND((SUM(BE97:BE104)+SUM(BE122:BE153)),2)*F32</f>
        <v>0</v>
      </c>
      <c r="N32" s="263"/>
      <c r="O32" s="263"/>
      <c r="P32" s="263"/>
      <c r="R32" s="32"/>
    </row>
    <row r="33" spans="2:18" s="1" customFormat="1" ht="14.25" customHeight="1">
      <c r="B33" s="31"/>
      <c r="E33" s="174" t="s">
        <v>44</v>
      </c>
      <c r="F33" s="171">
        <v>0.2</v>
      </c>
      <c r="G33" s="104" t="s">
        <v>43</v>
      </c>
      <c r="H33" s="273">
        <f>(SUM(BF97:BF104)+SUM(BF122:BF153))</f>
        <v>0</v>
      </c>
      <c r="I33" s="263"/>
      <c r="J33" s="263"/>
      <c r="M33" s="273">
        <f>ROUND((SUM(BF97:BF104)+SUM(BF122:BF153)),2)*F33</f>
        <v>0</v>
      </c>
      <c r="N33" s="263"/>
      <c r="O33" s="263"/>
      <c r="P33" s="263"/>
      <c r="R33" s="32"/>
    </row>
    <row r="34" spans="2:18" s="1" customFormat="1" ht="14.25" customHeight="1" hidden="1">
      <c r="B34" s="31"/>
      <c r="E34" s="174" t="s">
        <v>45</v>
      </c>
      <c r="F34" s="171">
        <v>0.2</v>
      </c>
      <c r="G34" s="104" t="s">
        <v>43</v>
      </c>
      <c r="H34" s="273">
        <f>(SUM(BG97:BG104)+SUM(BG122:BG153))</f>
        <v>0</v>
      </c>
      <c r="I34" s="263"/>
      <c r="J34" s="263"/>
      <c r="M34" s="273">
        <v>0</v>
      </c>
      <c r="N34" s="263"/>
      <c r="O34" s="263"/>
      <c r="P34" s="263"/>
      <c r="R34" s="32"/>
    </row>
    <row r="35" spans="2:18" s="1" customFormat="1" ht="14.25" customHeight="1" hidden="1">
      <c r="B35" s="31"/>
      <c r="E35" s="174" t="s">
        <v>46</v>
      </c>
      <c r="F35" s="171">
        <v>0.2</v>
      </c>
      <c r="G35" s="104" t="s">
        <v>43</v>
      </c>
      <c r="H35" s="273">
        <f>(SUM(BH97:BH104)+SUM(BH122:BH153))</f>
        <v>0</v>
      </c>
      <c r="I35" s="263"/>
      <c r="J35" s="263"/>
      <c r="M35" s="273">
        <v>0</v>
      </c>
      <c r="N35" s="263"/>
      <c r="O35" s="263"/>
      <c r="P35" s="263"/>
      <c r="R35" s="32"/>
    </row>
    <row r="36" spans="2:18" s="1" customFormat="1" ht="14.25" customHeight="1" hidden="1">
      <c r="B36" s="31"/>
      <c r="E36" s="174" t="s">
        <v>47</v>
      </c>
      <c r="F36" s="171">
        <v>0</v>
      </c>
      <c r="G36" s="104" t="s">
        <v>43</v>
      </c>
      <c r="H36" s="273">
        <f>(SUM(BI97:BI104)+SUM(BI122:BI153))</f>
        <v>0</v>
      </c>
      <c r="I36" s="263"/>
      <c r="J36" s="263"/>
      <c r="M36" s="273">
        <v>0</v>
      </c>
      <c r="N36" s="263"/>
      <c r="O36" s="263"/>
      <c r="P36" s="263"/>
      <c r="R36" s="32"/>
    </row>
    <row r="37" spans="2:18" s="1" customFormat="1" ht="6.75" customHeight="1">
      <c r="B37" s="31"/>
      <c r="R37" s="32"/>
    </row>
    <row r="38" spans="2:18" s="1" customFormat="1" ht="24.75" customHeight="1">
      <c r="B38" s="31"/>
      <c r="C38" s="180"/>
      <c r="D38" s="105" t="s">
        <v>48</v>
      </c>
      <c r="E38" s="65"/>
      <c r="F38" s="65"/>
      <c r="G38" s="106" t="s">
        <v>49</v>
      </c>
      <c r="H38" s="107" t="s">
        <v>50</v>
      </c>
      <c r="I38" s="65"/>
      <c r="J38" s="65"/>
      <c r="K38" s="65"/>
      <c r="L38" s="274">
        <f>SUM(M30:M36)</f>
        <v>0</v>
      </c>
      <c r="M38" s="274"/>
      <c r="N38" s="274"/>
      <c r="O38" s="274"/>
      <c r="P38" s="275"/>
      <c r="Q38" s="180"/>
      <c r="R38" s="32"/>
    </row>
    <row r="39" spans="2:18" s="1" customFormat="1" ht="14.25" customHeight="1">
      <c r="B39" s="31"/>
      <c r="R39" s="32"/>
    </row>
    <row r="40" spans="2:18" s="1" customFormat="1" ht="14.25" customHeight="1">
      <c r="B40" s="31"/>
      <c r="R40" s="32"/>
    </row>
    <row r="41" spans="2:18" ht="12">
      <c r="B41" s="23"/>
      <c r="R41" s="24"/>
    </row>
    <row r="42" spans="2:18" ht="12">
      <c r="B42" s="23"/>
      <c r="R42" s="24"/>
    </row>
    <row r="43" spans="2:18" ht="12">
      <c r="B43" s="23"/>
      <c r="R43" s="24"/>
    </row>
    <row r="44" spans="2:18" ht="12">
      <c r="B44" s="23"/>
      <c r="R44" s="24"/>
    </row>
    <row r="45" spans="2:18" ht="12">
      <c r="B45" s="23"/>
      <c r="R45" s="24"/>
    </row>
    <row r="46" spans="2:18" ht="12">
      <c r="B46" s="23"/>
      <c r="R46" s="24"/>
    </row>
    <row r="47" spans="2:18" ht="12">
      <c r="B47" s="23"/>
      <c r="R47" s="24"/>
    </row>
    <row r="48" spans="2:18" ht="12">
      <c r="B48" s="23"/>
      <c r="R48" s="24"/>
    </row>
    <row r="49" spans="2:18" ht="12">
      <c r="B49" s="23"/>
      <c r="R49" s="24"/>
    </row>
    <row r="50" spans="2:18" s="1" customFormat="1" ht="14.25">
      <c r="B50" s="31"/>
      <c r="D50" s="40" t="s">
        <v>51</v>
      </c>
      <c r="E50" s="41"/>
      <c r="F50" s="41"/>
      <c r="G50" s="41"/>
      <c r="H50" s="42"/>
      <c r="J50" s="40" t="s">
        <v>52</v>
      </c>
      <c r="K50" s="41"/>
      <c r="L50" s="41"/>
      <c r="M50" s="41"/>
      <c r="N50" s="41"/>
      <c r="O50" s="41"/>
      <c r="P50" s="42"/>
      <c r="R50" s="32"/>
    </row>
    <row r="51" spans="2:18" ht="12">
      <c r="B51" s="23"/>
      <c r="D51" s="43"/>
      <c r="H51" s="44"/>
      <c r="J51" s="43"/>
      <c r="P51" s="44"/>
      <c r="R51" s="24"/>
    </row>
    <row r="52" spans="2:18" ht="12">
      <c r="B52" s="23"/>
      <c r="D52" s="43"/>
      <c r="H52" s="44"/>
      <c r="J52" s="43"/>
      <c r="P52" s="44"/>
      <c r="R52" s="24"/>
    </row>
    <row r="53" spans="2:18" ht="12">
      <c r="B53" s="23"/>
      <c r="D53" s="43"/>
      <c r="H53" s="44"/>
      <c r="J53" s="43"/>
      <c r="P53" s="44"/>
      <c r="R53" s="24"/>
    </row>
    <row r="54" spans="2:18" ht="12">
      <c r="B54" s="23"/>
      <c r="D54" s="43"/>
      <c r="H54" s="44"/>
      <c r="J54" s="43"/>
      <c r="P54" s="44"/>
      <c r="R54" s="24"/>
    </row>
    <row r="55" spans="2:18" ht="12">
      <c r="B55" s="23"/>
      <c r="D55" s="43"/>
      <c r="H55" s="44"/>
      <c r="J55" s="43"/>
      <c r="P55" s="44"/>
      <c r="R55" s="24"/>
    </row>
    <row r="56" spans="2:18" ht="12">
      <c r="B56" s="23"/>
      <c r="D56" s="43"/>
      <c r="H56" s="44"/>
      <c r="J56" s="43"/>
      <c r="P56" s="44"/>
      <c r="R56" s="24"/>
    </row>
    <row r="57" spans="2:18" ht="12">
      <c r="B57" s="23"/>
      <c r="D57" s="43"/>
      <c r="H57" s="44"/>
      <c r="J57" s="43"/>
      <c r="P57" s="44"/>
      <c r="R57" s="24"/>
    </row>
    <row r="58" spans="2:18" ht="12">
      <c r="B58" s="23"/>
      <c r="D58" s="43"/>
      <c r="H58" s="44"/>
      <c r="J58" s="43"/>
      <c r="P58" s="44"/>
      <c r="R58" s="24"/>
    </row>
    <row r="59" spans="2:18" s="1" customFormat="1" ht="14.25">
      <c r="B59" s="31"/>
      <c r="D59" s="45" t="s">
        <v>53</v>
      </c>
      <c r="E59" s="46"/>
      <c r="F59" s="46"/>
      <c r="G59" s="47" t="s">
        <v>54</v>
      </c>
      <c r="H59" s="48"/>
      <c r="J59" s="45" t="s">
        <v>53</v>
      </c>
      <c r="K59" s="46"/>
      <c r="L59" s="46"/>
      <c r="M59" s="46"/>
      <c r="N59" s="47" t="s">
        <v>54</v>
      </c>
      <c r="O59" s="46"/>
      <c r="P59" s="48"/>
      <c r="R59" s="32"/>
    </row>
    <row r="60" spans="2:18" ht="12">
      <c r="B60" s="23"/>
      <c r="R60" s="24"/>
    </row>
    <row r="61" spans="2:18" s="1" customFormat="1" ht="14.25">
      <c r="B61" s="31"/>
      <c r="D61" s="40" t="s">
        <v>55</v>
      </c>
      <c r="E61" s="41"/>
      <c r="F61" s="41"/>
      <c r="G61" s="41"/>
      <c r="H61" s="42"/>
      <c r="J61" s="40" t="s">
        <v>56</v>
      </c>
      <c r="K61" s="41"/>
      <c r="L61" s="41"/>
      <c r="M61" s="41"/>
      <c r="N61" s="41"/>
      <c r="O61" s="41"/>
      <c r="P61" s="42"/>
      <c r="R61" s="32"/>
    </row>
    <row r="62" spans="2:18" ht="12">
      <c r="B62" s="23"/>
      <c r="D62" s="43"/>
      <c r="H62" s="44"/>
      <c r="J62" s="43"/>
      <c r="P62" s="44"/>
      <c r="R62" s="24"/>
    </row>
    <row r="63" spans="2:18" ht="12">
      <c r="B63" s="23"/>
      <c r="D63" s="43"/>
      <c r="H63" s="44"/>
      <c r="J63" s="43"/>
      <c r="P63" s="44"/>
      <c r="R63" s="24"/>
    </row>
    <row r="64" spans="2:18" ht="12">
      <c r="B64" s="23"/>
      <c r="D64" s="43"/>
      <c r="H64" s="44"/>
      <c r="J64" s="43"/>
      <c r="P64" s="44"/>
      <c r="R64" s="24"/>
    </row>
    <row r="65" spans="2:18" ht="12">
      <c r="B65" s="23"/>
      <c r="D65" s="43"/>
      <c r="H65" s="44"/>
      <c r="J65" s="43"/>
      <c r="P65" s="44"/>
      <c r="R65" s="24"/>
    </row>
    <row r="66" spans="2:18" ht="12">
      <c r="B66" s="23"/>
      <c r="D66" s="43"/>
      <c r="H66" s="44"/>
      <c r="J66" s="43"/>
      <c r="P66" s="44"/>
      <c r="R66" s="24"/>
    </row>
    <row r="67" spans="2:18" ht="12">
      <c r="B67" s="23"/>
      <c r="D67" s="43"/>
      <c r="H67" s="44"/>
      <c r="J67" s="43"/>
      <c r="P67" s="44"/>
      <c r="R67" s="24"/>
    </row>
    <row r="68" spans="2:18" ht="12">
      <c r="B68" s="23"/>
      <c r="D68" s="43"/>
      <c r="H68" s="44"/>
      <c r="J68" s="43"/>
      <c r="P68" s="44"/>
      <c r="R68" s="24"/>
    </row>
    <row r="69" spans="2:18" ht="12">
      <c r="B69" s="23"/>
      <c r="D69" s="43"/>
      <c r="H69" s="44"/>
      <c r="J69" s="43"/>
      <c r="P69" s="44"/>
      <c r="R69" s="24"/>
    </row>
    <row r="70" spans="2:18" s="1" customFormat="1" ht="14.25">
      <c r="B70" s="31"/>
      <c r="D70" s="45" t="s">
        <v>53</v>
      </c>
      <c r="E70" s="46"/>
      <c r="F70" s="46"/>
      <c r="G70" s="47" t="s">
        <v>54</v>
      </c>
      <c r="H70" s="48"/>
      <c r="J70" s="45" t="s">
        <v>53</v>
      </c>
      <c r="K70" s="46"/>
      <c r="L70" s="46"/>
      <c r="M70" s="46"/>
      <c r="N70" s="47" t="s">
        <v>54</v>
      </c>
      <c r="O70" s="46"/>
      <c r="P70" s="48"/>
      <c r="R70" s="32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</row>
    <row r="76" spans="2:18" s="1" customFormat="1" ht="36.75" customHeight="1">
      <c r="B76" s="31"/>
      <c r="C76" s="195" t="s">
        <v>113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2"/>
    </row>
    <row r="77" spans="2:18" s="1" customFormat="1" ht="6.75" customHeight="1">
      <c r="B77" s="31"/>
      <c r="R77" s="32"/>
    </row>
    <row r="78" spans="2:18" s="1" customFormat="1" ht="30" customHeight="1">
      <c r="B78" s="31"/>
      <c r="C78" s="177" t="s">
        <v>17</v>
      </c>
      <c r="F78" s="264" t="str">
        <f>F6</f>
        <v>Zberný dvor Dúbrava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32"/>
    </row>
    <row r="79" spans="2:18" s="1" customFormat="1" ht="36.75" customHeight="1">
      <c r="B79" s="31"/>
      <c r="C79" s="58" t="s">
        <v>108</v>
      </c>
      <c r="F79" s="197" t="str">
        <f>F7</f>
        <v>SO 03 - Oplotenie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R79" s="32"/>
    </row>
    <row r="80" spans="2:18" s="1" customFormat="1" ht="6.75" customHeight="1">
      <c r="B80" s="31"/>
      <c r="R80" s="32"/>
    </row>
    <row r="81" spans="2:18" s="1" customFormat="1" ht="18" customHeight="1">
      <c r="B81" s="31"/>
      <c r="C81" s="177" t="s">
        <v>22</v>
      </c>
      <c r="F81" s="168" t="str">
        <f>F9</f>
        <v> </v>
      </c>
      <c r="K81" s="177" t="s">
        <v>24</v>
      </c>
      <c r="M81" s="259" t="str">
        <f>IF(O9="","",O9)</f>
        <v>11. 3. 2018</v>
      </c>
      <c r="N81" s="259"/>
      <c r="O81" s="259"/>
      <c r="P81" s="259"/>
      <c r="R81" s="32"/>
    </row>
    <row r="82" spans="2:18" s="1" customFormat="1" ht="6.75" customHeight="1">
      <c r="B82" s="31"/>
      <c r="R82" s="32"/>
    </row>
    <row r="83" spans="2:18" s="1" customFormat="1" ht="12.75">
      <c r="B83" s="31"/>
      <c r="C83" s="177" t="s">
        <v>26</v>
      </c>
      <c r="F83" s="168" t="str">
        <f>E12</f>
        <v>Obec Dúbrava č.196, 96212 Dúbrava</v>
      </c>
      <c r="K83" s="177" t="s">
        <v>32</v>
      </c>
      <c r="M83" s="226" t="str">
        <f>E18</f>
        <v>Ing.Stanislava Miková,projekt.pozemných stavieb </v>
      </c>
      <c r="N83" s="226"/>
      <c r="O83" s="226"/>
      <c r="P83" s="226"/>
      <c r="Q83" s="226"/>
      <c r="R83" s="32"/>
    </row>
    <row r="84" spans="2:18" s="1" customFormat="1" ht="14.25" customHeight="1">
      <c r="B84" s="31"/>
      <c r="C84" s="177" t="s">
        <v>30</v>
      </c>
      <c r="F84" s="168" t="str">
        <f>IF(E15="","",E15)</f>
        <v>Určený na základe verejného obstarávania </v>
      </c>
      <c r="K84" s="177" t="s">
        <v>36</v>
      </c>
      <c r="M84" s="226" t="str">
        <f>E21</f>
        <v> </v>
      </c>
      <c r="N84" s="226"/>
      <c r="O84" s="226"/>
      <c r="P84" s="226"/>
      <c r="Q84" s="226"/>
      <c r="R84" s="32"/>
    </row>
    <row r="85" spans="2:18" s="1" customFormat="1" ht="9.75" customHeight="1">
      <c r="B85" s="31"/>
      <c r="R85" s="32"/>
    </row>
    <row r="86" spans="2:18" s="1" customFormat="1" ht="29.25" customHeight="1">
      <c r="B86" s="31"/>
      <c r="C86" s="271" t="s">
        <v>114</v>
      </c>
      <c r="D86" s="272"/>
      <c r="E86" s="272"/>
      <c r="F86" s="272"/>
      <c r="G86" s="272"/>
      <c r="H86" s="180"/>
      <c r="I86" s="180"/>
      <c r="J86" s="180"/>
      <c r="K86" s="180"/>
      <c r="L86" s="180"/>
      <c r="M86" s="180"/>
      <c r="N86" s="271" t="s">
        <v>115</v>
      </c>
      <c r="O86" s="272"/>
      <c r="P86" s="272"/>
      <c r="Q86" s="272"/>
      <c r="R86" s="32"/>
    </row>
    <row r="87" spans="2:18" s="1" customFormat="1" ht="9.75" customHeight="1">
      <c r="B87" s="31"/>
      <c r="R87" s="32"/>
    </row>
    <row r="88" spans="2:47" s="1" customFormat="1" ht="29.25" customHeight="1">
      <c r="B88" s="31"/>
      <c r="C88" s="111" t="s">
        <v>116</v>
      </c>
      <c r="N88" s="214">
        <f>N122</f>
        <v>0</v>
      </c>
      <c r="O88" s="267"/>
      <c r="P88" s="267"/>
      <c r="Q88" s="267"/>
      <c r="R88" s="32"/>
      <c r="AU88" s="19" t="s">
        <v>117</v>
      </c>
    </row>
    <row r="89" spans="2:21" s="6" customFormat="1" ht="24.75" customHeight="1">
      <c r="B89" s="112"/>
      <c r="C89" s="181"/>
      <c r="D89" s="113" t="s">
        <v>118</v>
      </c>
      <c r="E89" s="181"/>
      <c r="F89" s="181"/>
      <c r="G89" s="181"/>
      <c r="H89" s="181"/>
      <c r="I89" s="181"/>
      <c r="J89" s="181"/>
      <c r="K89" s="181"/>
      <c r="L89" s="181"/>
      <c r="M89" s="181"/>
      <c r="N89" s="269">
        <f>N123</f>
        <v>0</v>
      </c>
      <c r="O89" s="270"/>
      <c r="P89" s="270"/>
      <c r="Q89" s="270"/>
      <c r="R89" s="114"/>
      <c r="T89" s="115"/>
      <c r="U89" s="115"/>
    </row>
    <row r="90" spans="2:21" s="7" customFormat="1" ht="19.5" customHeight="1">
      <c r="B90" s="116"/>
      <c r="C90" s="182"/>
      <c r="D90" s="176" t="s">
        <v>119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94">
        <f>N124</f>
        <v>0</v>
      </c>
      <c r="O90" s="266"/>
      <c r="P90" s="266"/>
      <c r="Q90" s="266"/>
      <c r="R90" s="117"/>
      <c r="T90" s="118"/>
      <c r="U90" s="118"/>
    </row>
    <row r="91" spans="2:21" s="7" customFormat="1" ht="19.5" customHeight="1">
      <c r="B91" s="116"/>
      <c r="C91" s="182"/>
      <c r="D91" s="176" t="s">
        <v>120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94">
        <f>N134</f>
        <v>0</v>
      </c>
      <c r="O91" s="266"/>
      <c r="P91" s="266"/>
      <c r="Q91" s="266"/>
      <c r="R91" s="117"/>
      <c r="T91" s="118"/>
      <c r="U91" s="118"/>
    </row>
    <row r="92" spans="2:21" s="7" customFormat="1" ht="19.5" customHeight="1">
      <c r="B92" s="116"/>
      <c r="C92" s="182"/>
      <c r="D92" s="176" t="s">
        <v>434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94">
        <f>N137</f>
        <v>0</v>
      </c>
      <c r="O92" s="266"/>
      <c r="P92" s="266"/>
      <c r="Q92" s="266"/>
      <c r="R92" s="117"/>
      <c r="T92" s="118"/>
      <c r="U92" s="118"/>
    </row>
    <row r="93" spans="2:21" s="7" customFormat="1" ht="19.5" customHeight="1">
      <c r="B93" s="116"/>
      <c r="C93" s="182"/>
      <c r="D93" s="176" t="s">
        <v>123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94">
        <f>N142</f>
        <v>0</v>
      </c>
      <c r="O93" s="266"/>
      <c r="P93" s="266"/>
      <c r="Q93" s="266"/>
      <c r="R93" s="117"/>
      <c r="T93" s="118"/>
      <c r="U93" s="118"/>
    </row>
    <row r="94" spans="2:21" s="6" customFormat="1" ht="24.75" customHeight="1">
      <c r="B94" s="112"/>
      <c r="C94" s="181"/>
      <c r="D94" s="113" t="s">
        <v>124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269">
        <f>N144</f>
        <v>0</v>
      </c>
      <c r="O94" s="270"/>
      <c r="P94" s="270"/>
      <c r="Q94" s="270"/>
      <c r="R94" s="114"/>
      <c r="T94" s="115"/>
      <c r="U94" s="115"/>
    </row>
    <row r="95" spans="2:21" s="7" customFormat="1" ht="19.5" customHeight="1">
      <c r="B95" s="116"/>
      <c r="C95" s="182"/>
      <c r="D95" s="176" t="s">
        <v>127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94">
        <f>N145</f>
        <v>0</v>
      </c>
      <c r="O95" s="266"/>
      <c r="P95" s="266"/>
      <c r="Q95" s="266"/>
      <c r="R95" s="117"/>
      <c r="T95" s="118"/>
      <c r="U95" s="118"/>
    </row>
    <row r="96" spans="2:18" s="1" customFormat="1" ht="21.75" customHeight="1">
      <c r="B96" s="31"/>
      <c r="R96" s="32"/>
    </row>
    <row r="97" spans="2:21" s="1" customFormat="1" ht="29.25" customHeight="1">
      <c r="B97" s="31"/>
      <c r="C97" s="111" t="s">
        <v>129</v>
      </c>
      <c r="N97" s="267">
        <f>ROUND(N98+N99+N100+N101+N102+N103,2)</f>
        <v>0</v>
      </c>
      <c r="O97" s="268"/>
      <c r="P97" s="268"/>
      <c r="Q97" s="268"/>
      <c r="R97" s="32"/>
      <c r="T97" s="119"/>
      <c r="U97" s="120" t="s">
        <v>41</v>
      </c>
    </row>
    <row r="98" spans="2:65" s="1" customFormat="1" ht="18" customHeight="1">
      <c r="B98" s="31"/>
      <c r="D98" s="209" t="s">
        <v>130</v>
      </c>
      <c r="E98" s="210"/>
      <c r="F98" s="210"/>
      <c r="G98" s="210"/>
      <c r="H98" s="210"/>
      <c r="N98" s="193">
        <f>ROUND(N88*T98,2)</f>
        <v>0</v>
      </c>
      <c r="O98" s="194"/>
      <c r="P98" s="194"/>
      <c r="Q98" s="194"/>
      <c r="R98" s="32"/>
      <c r="S98" s="121"/>
      <c r="T98" s="122"/>
      <c r="U98" s="123" t="s">
        <v>44</v>
      </c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4" t="s">
        <v>131</v>
      </c>
      <c r="AZ98" s="121"/>
      <c r="BA98" s="121"/>
      <c r="BB98" s="121"/>
      <c r="BC98" s="121"/>
      <c r="BD98" s="121"/>
      <c r="BE98" s="125">
        <f aca="true" t="shared" si="0" ref="BE98:BE103">IF(U98="základná",N98,0)</f>
        <v>0</v>
      </c>
      <c r="BF98" s="125">
        <f aca="true" t="shared" si="1" ref="BF98:BF103">IF(U98="znížená",N98,0)</f>
        <v>0</v>
      </c>
      <c r="BG98" s="125">
        <f aca="true" t="shared" si="2" ref="BG98:BG103">IF(U98="zákl. prenesená",N98,0)</f>
        <v>0</v>
      </c>
      <c r="BH98" s="125">
        <f aca="true" t="shared" si="3" ref="BH98:BH103">IF(U98="zníž. prenesená",N98,0)</f>
        <v>0</v>
      </c>
      <c r="BI98" s="125">
        <f aca="true" t="shared" si="4" ref="BI98:BI103">IF(U98="nulová",N98,0)</f>
        <v>0</v>
      </c>
      <c r="BJ98" s="124" t="s">
        <v>132</v>
      </c>
      <c r="BK98" s="121"/>
      <c r="BL98" s="121"/>
      <c r="BM98" s="121"/>
    </row>
    <row r="99" spans="2:65" s="1" customFormat="1" ht="18" customHeight="1">
      <c r="B99" s="31"/>
      <c r="D99" s="209" t="s">
        <v>133</v>
      </c>
      <c r="E99" s="210"/>
      <c r="F99" s="210"/>
      <c r="G99" s="210"/>
      <c r="H99" s="210"/>
      <c r="N99" s="193">
        <f>ROUND(N88*T99,2)</f>
        <v>0</v>
      </c>
      <c r="O99" s="194"/>
      <c r="P99" s="194"/>
      <c r="Q99" s="194"/>
      <c r="R99" s="32"/>
      <c r="S99" s="121"/>
      <c r="T99" s="122"/>
      <c r="U99" s="123" t="s">
        <v>44</v>
      </c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4" t="s">
        <v>131</v>
      </c>
      <c r="AZ99" s="121"/>
      <c r="BA99" s="121"/>
      <c r="BB99" s="121"/>
      <c r="BC99" s="121"/>
      <c r="BD99" s="121"/>
      <c r="BE99" s="125">
        <f t="shared" si="0"/>
        <v>0</v>
      </c>
      <c r="BF99" s="125">
        <f t="shared" si="1"/>
        <v>0</v>
      </c>
      <c r="BG99" s="125">
        <f t="shared" si="2"/>
        <v>0</v>
      </c>
      <c r="BH99" s="125">
        <f t="shared" si="3"/>
        <v>0</v>
      </c>
      <c r="BI99" s="125">
        <f t="shared" si="4"/>
        <v>0</v>
      </c>
      <c r="BJ99" s="124" t="s">
        <v>132</v>
      </c>
      <c r="BK99" s="121"/>
      <c r="BL99" s="121"/>
      <c r="BM99" s="121"/>
    </row>
    <row r="100" spans="2:65" s="1" customFormat="1" ht="18" customHeight="1">
      <c r="B100" s="31"/>
      <c r="D100" s="209" t="s">
        <v>134</v>
      </c>
      <c r="E100" s="210"/>
      <c r="F100" s="210"/>
      <c r="G100" s="210"/>
      <c r="H100" s="210"/>
      <c r="N100" s="193">
        <f>ROUND(N88*T100,2)</f>
        <v>0</v>
      </c>
      <c r="O100" s="194"/>
      <c r="P100" s="194"/>
      <c r="Q100" s="194"/>
      <c r="R100" s="32"/>
      <c r="S100" s="121"/>
      <c r="T100" s="122"/>
      <c r="U100" s="123" t="s">
        <v>44</v>
      </c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4" t="s">
        <v>131</v>
      </c>
      <c r="AZ100" s="121"/>
      <c r="BA100" s="121"/>
      <c r="BB100" s="121"/>
      <c r="BC100" s="121"/>
      <c r="BD100" s="121"/>
      <c r="BE100" s="125">
        <f t="shared" si="0"/>
        <v>0</v>
      </c>
      <c r="BF100" s="125">
        <f t="shared" si="1"/>
        <v>0</v>
      </c>
      <c r="BG100" s="125">
        <f t="shared" si="2"/>
        <v>0</v>
      </c>
      <c r="BH100" s="125">
        <f t="shared" si="3"/>
        <v>0</v>
      </c>
      <c r="BI100" s="125">
        <f t="shared" si="4"/>
        <v>0</v>
      </c>
      <c r="BJ100" s="124" t="s">
        <v>132</v>
      </c>
      <c r="BK100" s="121"/>
      <c r="BL100" s="121"/>
      <c r="BM100" s="121"/>
    </row>
    <row r="101" spans="2:65" s="1" customFormat="1" ht="18" customHeight="1">
      <c r="B101" s="31"/>
      <c r="D101" s="209" t="s">
        <v>135</v>
      </c>
      <c r="E101" s="210"/>
      <c r="F101" s="210"/>
      <c r="G101" s="210"/>
      <c r="H101" s="210"/>
      <c r="N101" s="193">
        <f>ROUND(N88*T101,2)</f>
        <v>0</v>
      </c>
      <c r="O101" s="194"/>
      <c r="P101" s="194"/>
      <c r="Q101" s="194"/>
      <c r="R101" s="32"/>
      <c r="S101" s="121"/>
      <c r="T101" s="122"/>
      <c r="U101" s="123" t="s">
        <v>44</v>
      </c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4" t="s">
        <v>131</v>
      </c>
      <c r="AZ101" s="121"/>
      <c r="BA101" s="121"/>
      <c r="BB101" s="121"/>
      <c r="BC101" s="121"/>
      <c r="BD101" s="121"/>
      <c r="BE101" s="125">
        <f t="shared" si="0"/>
        <v>0</v>
      </c>
      <c r="BF101" s="125">
        <f t="shared" si="1"/>
        <v>0</v>
      </c>
      <c r="BG101" s="125">
        <f t="shared" si="2"/>
        <v>0</v>
      </c>
      <c r="BH101" s="125">
        <f t="shared" si="3"/>
        <v>0</v>
      </c>
      <c r="BI101" s="125">
        <f t="shared" si="4"/>
        <v>0</v>
      </c>
      <c r="BJ101" s="124" t="s">
        <v>132</v>
      </c>
      <c r="BK101" s="121"/>
      <c r="BL101" s="121"/>
      <c r="BM101" s="121"/>
    </row>
    <row r="102" spans="2:65" s="1" customFormat="1" ht="18" customHeight="1">
      <c r="B102" s="31"/>
      <c r="D102" s="209" t="s">
        <v>136</v>
      </c>
      <c r="E102" s="210"/>
      <c r="F102" s="210"/>
      <c r="G102" s="210"/>
      <c r="H102" s="210"/>
      <c r="N102" s="193">
        <f>ROUND(N88*T102,2)</f>
        <v>0</v>
      </c>
      <c r="O102" s="194"/>
      <c r="P102" s="194"/>
      <c r="Q102" s="194"/>
      <c r="R102" s="32"/>
      <c r="S102" s="121"/>
      <c r="T102" s="122"/>
      <c r="U102" s="123" t="s">
        <v>44</v>
      </c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4" t="s">
        <v>131</v>
      </c>
      <c r="AZ102" s="121"/>
      <c r="BA102" s="121"/>
      <c r="BB102" s="121"/>
      <c r="BC102" s="121"/>
      <c r="BD102" s="121"/>
      <c r="BE102" s="125">
        <f t="shared" si="0"/>
        <v>0</v>
      </c>
      <c r="BF102" s="125">
        <f t="shared" si="1"/>
        <v>0</v>
      </c>
      <c r="BG102" s="125">
        <f t="shared" si="2"/>
        <v>0</v>
      </c>
      <c r="BH102" s="125">
        <f t="shared" si="3"/>
        <v>0</v>
      </c>
      <c r="BI102" s="125">
        <f t="shared" si="4"/>
        <v>0</v>
      </c>
      <c r="BJ102" s="124" t="s">
        <v>132</v>
      </c>
      <c r="BK102" s="121"/>
      <c r="BL102" s="121"/>
      <c r="BM102" s="121"/>
    </row>
    <row r="103" spans="2:65" s="1" customFormat="1" ht="18" customHeight="1">
      <c r="B103" s="31"/>
      <c r="D103" s="176" t="s">
        <v>137</v>
      </c>
      <c r="N103" s="193">
        <f>ROUND(N88*T103,2)</f>
        <v>0</v>
      </c>
      <c r="O103" s="194"/>
      <c r="P103" s="194"/>
      <c r="Q103" s="194"/>
      <c r="R103" s="32"/>
      <c r="S103" s="121"/>
      <c r="T103" s="126"/>
      <c r="U103" s="127" t="s">
        <v>44</v>
      </c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4" t="s">
        <v>138</v>
      </c>
      <c r="AZ103" s="121"/>
      <c r="BA103" s="121"/>
      <c r="BB103" s="121"/>
      <c r="BC103" s="121"/>
      <c r="BD103" s="121"/>
      <c r="BE103" s="125">
        <f t="shared" si="0"/>
        <v>0</v>
      </c>
      <c r="BF103" s="125">
        <f t="shared" si="1"/>
        <v>0</v>
      </c>
      <c r="BG103" s="125">
        <f t="shared" si="2"/>
        <v>0</v>
      </c>
      <c r="BH103" s="125">
        <f t="shared" si="3"/>
        <v>0</v>
      </c>
      <c r="BI103" s="125">
        <f t="shared" si="4"/>
        <v>0</v>
      </c>
      <c r="BJ103" s="124" t="s">
        <v>132</v>
      </c>
      <c r="BK103" s="121"/>
      <c r="BL103" s="121"/>
      <c r="BM103" s="121"/>
    </row>
    <row r="104" spans="2:18" s="1" customFormat="1" ht="12">
      <c r="B104" s="31"/>
      <c r="R104" s="32"/>
    </row>
    <row r="105" spans="2:18" s="1" customFormat="1" ht="29.25" customHeight="1">
      <c r="B105" s="31"/>
      <c r="C105" s="100" t="s">
        <v>101</v>
      </c>
      <c r="D105" s="180"/>
      <c r="E105" s="180"/>
      <c r="F105" s="180"/>
      <c r="G105" s="180"/>
      <c r="H105" s="180"/>
      <c r="I105" s="180"/>
      <c r="J105" s="180"/>
      <c r="K105" s="180"/>
      <c r="L105" s="190">
        <f>ROUND(SUM(N88+N97),2)</f>
        <v>0</v>
      </c>
      <c r="M105" s="190"/>
      <c r="N105" s="190"/>
      <c r="O105" s="190"/>
      <c r="P105" s="190"/>
      <c r="Q105" s="190"/>
      <c r="R105" s="32"/>
    </row>
    <row r="106" spans="2:18" s="1" customFormat="1" ht="6.7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10" spans="2:18" s="1" customFormat="1" ht="6.75" customHeight="1"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4"/>
    </row>
    <row r="111" spans="2:18" s="1" customFormat="1" ht="36.75" customHeight="1">
      <c r="B111" s="31"/>
      <c r="C111" s="195" t="s">
        <v>139</v>
      </c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32"/>
    </row>
    <row r="112" spans="2:18" s="1" customFormat="1" ht="6.75" customHeight="1">
      <c r="B112" s="31"/>
      <c r="R112" s="32"/>
    </row>
    <row r="113" spans="2:18" s="1" customFormat="1" ht="30" customHeight="1">
      <c r="B113" s="31"/>
      <c r="C113" s="177" t="s">
        <v>17</v>
      </c>
      <c r="F113" s="264" t="str">
        <f>F6</f>
        <v>Zberný dvor Dúbrava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R113" s="32"/>
    </row>
    <row r="114" spans="2:18" s="1" customFormat="1" ht="36.75" customHeight="1">
      <c r="B114" s="31"/>
      <c r="C114" s="58" t="s">
        <v>108</v>
      </c>
      <c r="F114" s="197" t="str">
        <f>F7</f>
        <v>SO 03 - Oplotenie</v>
      </c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R114" s="32"/>
    </row>
    <row r="115" spans="2:18" s="1" customFormat="1" ht="6.75" customHeight="1">
      <c r="B115" s="31"/>
      <c r="R115" s="32"/>
    </row>
    <row r="116" spans="2:18" s="1" customFormat="1" ht="18" customHeight="1">
      <c r="B116" s="31"/>
      <c r="C116" s="177" t="s">
        <v>22</v>
      </c>
      <c r="F116" s="168" t="str">
        <f>F9</f>
        <v> </v>
      </c>
      <c r="K116" s="177" t="s">
        <v>24</v>
      </c>
      <c r="M116" s="259" t="str">
        <f>IF(O9="","",O9)</f>
        <v>11. 3. 2018</v>
      </c>
      <c r="N116" s="259"/>
      <c r="O116" s="259"/>
      <c r="P116" s="259"/>
      <c r="R116" s="32"/>
    </row>
    <row r="117" spans="2:18" s="1" customFormat="1" ht="6.75" customHeight="1">
      <c r="B117" s="31"/>
      <c r="R117" s="32"/>
    </row>
    <row r="118" spans="2:18" s="1" customFormat="1" ht="12.75">
      <c r="B118" s="31"/>
      <c r="C118" s="177" t="s">
        <v>26</v>
      </c>
      <c r="F118" s="168" t="str">
        <f>E12</f>
        <v>Obec Dúbrava č.196, 96212 Dúbrava</v>
      </c>
      <c r="K118" s="177" t="s">
        <v>32</v>
      </c>
      <c r="M118" s="226" t="str">
        <f>E18</f>
        <v>Ing.Stanislava Miková,projekt.pozemných stavieb </v>
      </c>
      <c r="N118" s="226"/>
      <c r="O118" s="226"/>
      <c r="P118" s="226"/>
      <c r="Q118" s="226"/>
      <c r="R118" s="32"/>
    </row>
    <row r="119" spans="2:18" s="1" customFormat="1" ht="14.25" customHeight="1">
      <c r="B119" s="31"/>
      <c r="C119" s="177" t="s">
        <v>30</v>
      </c>
      <c r="F119" s="168" t="str">
        <f>IF(E15="","",E15)</f>
        <v>Určený na základe verejného obstarávania </v>
      </c>
      <c r="K119" s="177" t="s">
        <v>36</v>
      </c>
      <c r="M119" s="226" t="str">
        <f>E21</f>
        <v> </v>
      </c>
      <c r="N119" s="226"/>
      <c r="O119" s="226"/>
      <c r="P119" s="226"/>
      <c r="Q119" s="226"/>
      <c r="R119" s="32"/>
    </row>
    <row r="120" spans="2:18" s="1" customFormat="1" ht="9.75" customHeight="1">
      <c r="B120" s="31"/>
      <c r="R120" s="32"/>
    </row>
    <row r="121" spans="2:27" s="8" customFormat="1" ht="29.25" customHeight="1">
      <c r="B121" s="128"/>
      <c r="C121" s="129" t="s">
        <v>140</v>
      </c>
      <c r="D121" s="183" t="s">
        <v>141</v>
      </c>
      <c r="E121" s="183" t="s">
        <v>59</v>
      </c>
      <c r="F121" s="260" t="s">
        <v>142</v>
      </c>
      <c r="G121" s="260"/>
      <c r="H121" s="260"/>
      <c r="I121" s="260"/>
      <c r="J121" s="183" t="s">
        <v>143</v>
      </c>
      <c r="K121" s="183" t="s">
        <v>144</v>
      </c>
      <c r="L121" s="261" t="s">
        <v>145</v>
      </c>
      <c r="M121" s="261"/>
      <c r="N121" s="260" t="s">
        <v>115</v>
      </c>
      <c r="O121" s="260"/>
      <c r="P121" s="260"/>
      <c r="Q121" s="262"/>
      <c r="R121" s="130"/>
      <c r="T121" s="66" t="s">
        <v>146</v>
      </c>
      <c r="U121" s="67" t="s">
        <v>41</v>
      </c>
      <c r="V121" s="67" t="s">
        <v>147</v>
      </c>
      <c r="W121" s="67" t="s">
        <v>148</v>
      </c>
      <c r="X121" s="67" t="s">
        <v>149</v>
      </c>
      <c r="Y121" s="67" t="s">
        <v>150</v>
      </c>
      <c r="Z121" s="67" t="s">
        <v>151</v>
      </c>
      <c r="AA121" s="68" t="s">
        <v>152</v>
      </c>
    </row>
    <row r="122" spans="2:63" s="1" customFormat="1" ht="29.25" customHeight="1">
      <c r="B122" s="31"/>
      <c r="C122" s="70" t="s">
        <v>112</v>
      </c>
      <c r="N122" s="247">
        <f>BK122</f>
        <v>0</v>
      </c>
      <c r="O122" s="248"/>
      <c r="P122" s="248"/>
      <c r="Q122" s="248"/>
      <c r="R122" s="32"/>
      <c r="T122" s="69"/>
      <c r="U122" s="41"/>
      <c r="V122" s="41"/>
      <c r="W122" s="131">
        <f>W123+W144+W154</f>
        <v>0</v>
      </c>
      <c r="X122" s="41"/>
      <c r="Y122" s="131">
        <f>Y123+Y144+Y154</f>
        <v>14.80445419</v>
      </c>
      <c r="Z122" s="41"/>
      <c r="AA122" s="132">
        <f>AA123+AA144+AA154</f>
        <v>0</v>
      </c>
      <c r="AT122" s="19" t="s">
        <v>76</v>
      </c>
      <c r="AU122" s="19" t="s">
        <v>117</v>
      </c>
      <c r="BK122" s="133">
        <f>BK123+BK144+BK154</f>
        <v>0</v>
      </c>
    </row>
    <row r="123" spans="2:63" s="9" customFormat="1" ht="36.75" customHeight="1">
      <c r="B123" s="134"/>
      <c r="C123" s="135"/>
      <c r="D123" s="136" t="s">
        <v>118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34">
        <f>BK123</f>
        <v>0</v>
      </c>
      <c r="O123" s="235"/>
      <c r="P123" s="235"/>
      <c r="Q123" s="235"/>
      <c r="R123" s="137"/>
      <c r="T123" s="138"/>
      <c r="U123" s="135"/>
      <c r="V123" s="135"/>
      <c r="W123" s="139">
        <f>W124+W134+W137+W142</f>
        <v>0</v>
      </c>
      <c r="X123" s="135"/>
      <c r="Y123" s="139">
        <f>Y124+Y134+Y137+Y142</f>
        <v>14.09140294</v>
      </c>
      <c r="Z123" s="135"/>
      <c r="AA123" s="140">
        <f>AA124+AA134+AA137+AA142</f>
        <v>0</v>
      </c>
      <c r="AR123" s="141" t="s">
        <v>85</v>
      </c>
      <c r="AT123" s="142" t="s">
        <v>76</v>
      </c>
      <c r="AU123" s="142" t="s">
        <v>77</v>
      </c>
      <c r="AY123" s="141" t="s">
        <v>153</v>
      </c>
      <c r="BK123" s="143">
        <f>BK124+BK134+BK137+BK142</f>
        <v>0</v>
      </c>
    </row>
    <row r="124" spans="2:63" s="9" customFormat="1" ht="19.5" customHeight="1">
      <c r="B124" s="134"/>
      <c r="C124" s="135"/>
      <c r="D124" s="144" t="s">
        <v>119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49">
        <f>BK124</f>
        <v>0</v>
      </c>
      <c r="O124" s="250"/>
      <c r="P124" s="250"/>
      <c r="Q124" s="250"/>
      <c r="R124" s="137"/>
      <c r="T124" s="138"/>
      <c r="U124" s="135"/>
      <c r="V124" s="135"/>
      <c r="W124" s="139">
        <f>SUM(W125:W133)</f>
        <v>0</v>
      </c>
      <c r="X124" s="135"/>
      <c r="Y124" s="139">
        <f>SUM(Y125:Y133)</f>
        <v>0</v>
      </c>
      <c r="Z124" s="135"/>
      <c r="AA124" s="140">
        <f>SUM(AA125:AA133)</f>
        <v>0</v>
      </c>
      <c r="AR124" s="141" t="s">
        <v>85</v>
      </c>
      <c r="AT124" s="142" t="s">
        <v>76</v>
      </c>
      <c r="AU124" s="142" t="s">
        <v>85</v>
      </c>
      <c r="AY124" s="141" t="s">
        <v>153</v>
      </c>
      <c r="BK124" s="143">
        <f>SUM(BK125:BK133)</f>
        <v>0</v>
      </c>
    </row>
    <row r="125" spans="2:65" s="1" customFormat="1" ht="31.5" customHeight="1">
      <c r="B125" s="31"/>
      <c r="C125" s="145" t="s">
        <v>85</v>
      </c>
      <c r="D125" s="145" t="s">
        <v>154</v>
      </c>
      <c r="E125" s="146" t="s">
        <v>435</v>
      </c>
      <c r="F125" s="239" t="s">
        <v>436</v>
      </c>
      <c r="G125" s="239"/>
      <c r="H125" s="239"/>
      <c r="I125" s="239"/>
      <c r="J125" s="147" t="s">
        <v>157</v>
      </c>
      <c r="K125" s="185">
        <v>3.167</v>
      </c>
      <c r="L125" s="240">
        <v>0</v>
      </c>
      <c r="M125" s="241"/>
      <c r="N125" s="242">
        <f>ROUND(L125*K125,3)</f>
        <v>0</v>
      </c>
      <c r="O125" s="242"/>
      <c r="P125" s="242"/>
      <c r="Q125" s="242"/>
      <c r="R125" s="32"/>
      <c r="T125" s="148" t="s">
        <v>20</v>
      </c>
      <c r="U125" s="35" t="s">
        <v>44</v>
      </c>
      <c r="W125" s="149">
        <f>V125*K125</f>
        <v>0</v>
      </c>
      <c r="X125" s="149">
        <v>0</v>
      </c>
      <c r="Y125" s="149">
        <f>X125*K125</f>
        <v>0</v>
      </c>
      <c r="Z125" s="149">
        <v>0</v>
      </c>
      <c r="AA125" s="150">
        <f>Z125*K125</f>
        <v>0</v>
      </c>
      <c r="AR125" s="19" t="s">
        <v>158</v>
      </c>
      <c r="AT125" s="19" t="s">
        <v>154</v>
      </c>
      <c r="AU125" s="19" t="s">
        <v>132</v>
      </c>
      <c r="AY125" s="19" t="s">
        <v>153</v>
      </c>
      <c r="BE125" s="93">
        <f>IF(U125="základná",N125,0)</f>
        <v>0</v>
      </c>
      <c r="BF125" s="93">
        <f>IF(U125="znížená",N125,0)</f>
        <v>0</v>
      </c>
      <c r="BG125" s="93">
        <f>IF(U125="zákl. prenesená",N125,0)</f>
        <v>0</v>
      </c>
      <c r="BH125" s="93">
        <f>IF(U125="zníž. prenesená",N125,0)</f>
        <v>0</v>
      </c>
      <c r="BI125" s="93">
        <f>IF(U125="nulová",N125,0)</f>
        <v>0</v>
      </c>
      <c r="BJ125" s="19" t="s">
        <v>132</v>
      </c>
      <c r="BK125" s="151">
        <f>ROUND(L125*K125,3)</f>
        <v>0</v>
      </c>
      <c r="BL125" s="19" t="s">
        <v>158</v>
      </c>
      <c r="BM125" s="19" t="s">
        <v>437</v>
      </c>
    </row>
    <row r="126" spans="2:51" s="10" customFormat="1" ht="22.5" customHeight="1">
      <c r="B126" s="152"/>
      <c r="C126" s="186"/>
      <c r="D126" s="186"/>
      <c r="E126" s="153" t="s">
        <v>20</v>
      </c>
      <c r="F126" s="237" t="s">
        <v>438</v>
      </c>
      <c r="G126" s="238"/>
      <c r="H126" s="238"/>
      <c r="I126" s="238"/>
      <c r="J126" s="186"/>
      <c r="K126" s="154">
        <v>2.268</v>
      </c>
      <c r="L126" s="186"/>
      <c r="M126" s="186"/>
      <c r="N126" s="186"/>
      <c r="O126" s="186"/>
      <c r="P126" s="186"/>
      <c r="Q126" s="186"/>
      <c r="R126" s="155"/>
      <c r="T126" s="156"/>
      <c r="U126" s="186"/>
      <c r="V126" s="186"/>
      <c r="W126" s="186"/>
      <c r="X126" s="186"/>
      <c r="Y126" s="186"/>
      <c r="Z126" s="186"/>
      <c r="AA126" s="157"/>
      <c r="AT126" s="158" t="s">
        <v>161</v>
      </c>
      <c r="AU126" s="158" t="s">
        <v>132</v>
      </c>
      <c r="AV126" s="10" t="s">
        <v>132</v>
      </c>
      <c r="AW126" s="10" t="s">
        <v>34</v>
      </c>
      <c r="AX126" s="10" t="s">
        <v>77</v>
      </c>
      <c r="AY126" s="158" t="s">
        <v>153</v>
      </c>
    </row>
    <row r="127" spans="2:51" s="10" customFormat="1" ht="22.5" customHeight="1">
      <c r="B127" s="152"/>
      <c r="C127" s="186"/>
      <c r="D127" s="186"/>
      <c r="E127" s="153" t="s">
        <v>20</v>
      </c>
      <c r="F127" s="243" t="s">
        <v>439</v>
      </c>
      <c r="G127" s="244"/>
      <c r="H127" s="244"/>
      <c r="I127" s="244"/>
      <c r="J127" s="186"/>
      <c r="K127" s="154">
        <v>0.35</v>
      </c>
      <c r="L127" s="186"/>
      <c r="M127" s="186"/>
      <c r="N127" s="186"/>
      <c r="O127" s="186"/>
      <c r="P127" s="186"/>
      <c r="Q127" s="186"/>
      <c r="R127" s="155"/>
      <c r="T127" s="156"/>
      <c r="U127" s="186"/>
      <c r="V127" s="186"/>
      <c r="W127" s="186"/>
      <c r="X127" s="186"/>
      <c r="Y127" s="186"/>
      <c r="Z127" s="186"/>
      <c r="AA127" s="157"/>
      <c r="AT127" s="158" t="s">
        <v>161</v>
      </c>
      <c r="AU127" s="158" t="s">
        <v>132</v>
      </c>
      <c r="AV127" s="10" t="s">
        <v>132</v>
      </c>
      <c r="AW127" s="10" t="s">
        <v>34</v>
      </c>
      <c r="AX127" s="10" t="s">
        <v>77</v>
      </c>
      <c r="AY127" s="158" t="s">
        <v>153</v>
      </c>
    </row>
    <row r="128" spans="2:51" s="10" customFormat="1" ht="22.5" customHeight="1">
      <c r="B128" s="152"/>
      <c r="C128" s="186"/>
      <c r="D128" s="186"/>
      <c r="E128" s="153" t="s">
        <v>20</v>
      </c>
      <c r="F128" s="243" t="s">
        <v>440</v>
      </c>
      <c r="G128" s="244"/>
      <c r="H128" s="244"/>
      <c r="I128" s="244"/>
      <c r="J128" s="186"/>
      <c r="K128" s="154">
        <v>0.022</v>
      </c>
      <c r="L128" s="186"/>
      <c r="M128" s="186"/>
      <c r="N128" s="186"/>
      <c r="O128" s="186"/>
      <c r="P128" s="186"/>
      <c r="Q128" s="186"/>
      <c r="R128" s="155"/>
      <c r="T128" s="156"/>
      <c r="U128" s="186"/>
      <c r="V128" s="186"/>
      <c r="W128" s="186"/>
      <c r="X128" s="186"/>
      <c r="Y128" s="186"/>
      <c r="Z128" s="186"/>
      <c r="AA128" s="157"/>
      <c r="AT128" s="158" t="s">
        <v>161</v>
      </c>
      <c r="AU128" s="158" t="s">
        <v>132</v>
      </c>
      <c r="AV128" s="10" t="s">
        <v>132</v>
      </c>
      <c r="AW128" s="10" t="s">
        <v>34</v>
      </c>
      <c r="AX128" s="10" t="s">
        <v>77</v>
      </c>
      <c r="AY128" s="158" t="s">
        <v>153</v>
      </c>
    </row>
    <row r="129" spans="2:51" s="10" customFormat="1" ht="22.5" customHeight="1">
      <c r="B129" s="152"/>
      <c r="C129" s="186"/>
      <c r="D129" s="186"/>
      <c r="E129" s="153" t="s">
        <v>20</v>
      </c>
      <c r="F129" s="243" t="s">
        <v>441</v>
      </c>
      <c r="G129" s="244"/>
      <c r="H129" s="244"/>
      <c r="I129" s="244"/>
      <c r="J129" s="186"/>
      <c r="K129" s="154">
        <v>0.527</v>
      </c>
      <c r="L129" s="186"/>
      <c r="M129" s="186"/>
      <c r="N129" s="186"/>
      <c r="O129" s="186"/>
      <c r="P129" s="186"/>
      <c r="Q129" s="186"/>
      <c r="R129" s="155"/>
      <c r="T129" s="156"/>
      <c r="U129" s="186"/>
      <c r="V129" s="186"/>
      <c r="W129" s="186"/>
      <c r="X129" s="186"/>
      <c r="Y129" s="186"/>
      <c r="Z129" s="186"/>
      <c r="AA129" s="157"/>
      <c r="AT129" s="158" t="s">
        <v>161</v>
      </c>
      <c r="AU129" s="158" t="s">
        <v>132</v>
      </c>
      <c r="AV129" s="10" t="s">
        <v>132</v>
      </c>
      <c r="AW129" s="10" t="s">
        <v>34</v>
      </c>
      <c r="AX129" s="10" t="s">
        <v>77</v>
      </c>
      <c r="AY129" s="158" t="s">
        <v>153</v>
      </c>
    </row>
    <row r="130" spans="2:51" s="11" customFormat="1" ht="22.5" customHeight="1">
      <c r="B130" s="159"/>
      <c r="C130" s="187"/>
      <c r="D130" s="187"/>
      <c r="E130" s="189" t="s">
        <v>20</v>
      </c>
      <c r="F130" s="245" t="s">
        <v>184</v>
      </c>
      <c r="G130" s="246"/>
      <c r="H130" s="246"/>
      <c r="I130" s="246"/>
      <c r="J130" s="187"/>
      <c r="K130" s="160">
        <v>3.167</v>
      </c>
      <c r="L130" s="187"/>
      <c r="M130" s="187"/>
      <c r="N130" s="187"/>
      <c r="O130" s="187"/>
      <c r="P130" s="187"/>
      <c r="Q130" s="187"/>
      <c r="R130" s="161"/>
      <c r="T130" s="162"/>
      <c r="U130" s="187"/>
      <c r="V130" s="187"/>
      <c r="W130" s="187"/>
      <c r="X130" s="187"/>
      <c r="Y130" s="187"/>
      <c r="Z130" s="187"/>
      <c r="AA130" s="163"/>
      <c r="AT130" s="164" t="s">
        <v>161</v>
      </c>
      <c r="AU130" s="164" t="s">
        <v>132</v>
      </c>
      <c r="AV130" s="11" t="s">
        <v>158</v>
      </c>
      <c r="AW130" s="11" t="s">
        <v>34</v>
      </c>
      <c r="AX130" s="11" t="s">
        <v>85</v>
      </c>
      <c r="AY130" s="164" t="s">
        <v>153</v>
      </c>
    </row>
    <row r="131" spans="2:65" s="1" customFormat="1" ht="31.5" customHeight="1">
      <c r="B131" s="31"/>
      <c r="C131" s="145" t="s">
        <v>132</v>
      </c>
      <c r="D131" s="145" t="s">
        <v>154</v>
      </c>
      <c r="E131" s="146" t="s">
        <v>442</v>
      </c>
      <c r="F131" s="239" t="s">
        <v>443</v>
      </c>
      <c r="G131" s="239"/>
      <c r="H131" s="239"/>
      <c r="I131" s="239"/>
      <c r="J131" s="147" t="s">
        <v>157</v>
      </c>
      <c r="K131" s="185">
        <v>3.167</v>
      </c>
      <c r="L131" s="240">
        <v>0</v>
      </c>
      <c r="M131" s="241"/>
      <c r="N131" s="242">
        <f>ROUND(L131*K131,3)</f>
        <v>0</v>
      </c>
      <c r="O131" s="242"/>
      <c r="P131" s="242"/>
      <c r="Q131" s="242"/>
      <c r="R131" s="32"/>
      <c r="T131" s="148" t="s">
        <v>20</v>
      </c>
      <c r="U131" s="35" t="s">
        <v>44</v>
      </c>
      <c r="W131" s="149">
        <f>V131*K131</f>
        <v>0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19" t="s">
        <v>158</v>
      </c>
      <c r="AT131" s="19" t="s">
        <v>154</v>
      </c>
      <c r="AU131" s="19" t="s">
        <v>132</v>
      </c>
      <c r="AY131" s="19" t="s">
        <v>153</v>
      </c>
      <c r="BE131" s="93">
        <f>IF(U131="základná",N131,0)</f>
        <v>0</v>
      </c>
      <c r="BF131" s="93">
        <f>IF(U131="znížená",N131,0)</f>
        <v>0</v>
      </c>
      <c r="BG131" s="93">
        <f>IF(U131="zákl. prenesená",N131,0)</f>
        <v>0</v>
      </c>
      <c r="BH131" s="93">
        <f>IF(U131="zníž. prenesená",N131,0)</f>
        <v>0</v>
      </c>
      <c r="BI131" s="93">
        <f>IF(U131="nulová",N131,0)</f>
        <v>0</v>
      </c>
      <c r="BJ131" s="19" t="s">
        <v>132</v>
      </c>
      <c r="BK131" s="151">
        <f>ROUND(L131*K131,3)</f>
        <v>0</v>
      </c>
      <c r="BL131" s="19" t="s">
        <v>158</v>
      </c>
      <c r="BM131" s="19" t="s">
        <v>444</v>
      </c>
    </row>
    <row r="132" spans="2:65" s="1" customFormat="1" ht="31.5" customHeight="1">
      <c r="B132" s="31"/>
      <c r="C132" s="145" t="s">
        <v>165</v>
      </c>
      <c r="D132" s="145" t="s">
        <v>154</v>
      </c>
      <c r="E132" s="146" t="s">
        <v>445</v>
      </c>
      <c r="F132" s="239" t="s">
        <v>446</v>
      </c>
      <c r="G132" s="239"/>
      <c r="H132" s="239"/>
      <c r="I132" s="239"/>
      <c r="J132" s="147" t="s">
        <v>157</v>
      </c>
      <c r="K132" s="185">
        <v>3.167</v>
      </c>
      <c r="L132" s="240">
        <v>0</v>
      </c>
      <c r="M132" s="241"/>
      <c r="N132" s="242">
        <f>ROUND(L132*K132,3)</f>
        <v>0</v>
      </c>
      <c r="O132" s="242"/>
      <c r="P132" s="242"/>
      <c r="Q132" s="242"/>
      <c r="R132" s="32"/>
      <c r="T132" s="148" t="s">
        <v>20</v>
      </c>
      <c r="U132" s="35" t="s">
        <v>44</v>
      </c>
      <c r="W132" s="149">
        <f>V132*K132</f>
        <v>0</v>
      </c>
      <c r="X132" s="149">
        <v>0</v>
      </c>
      <c r="Y132" s="149">
        <f>X132*K132</f>
        <v>0</v>
      </c>
      <c r="Z132" s="149">
        <v>0</v>
      </c>
      <c r="AA132" s="150">
        <f>Z132*K132</f>
        <v>0</v>
      </c>
      <c r="AR132" s="19" t="s">
        <v>158</v>
      </c>
      <c r="AT132" s="19" t="s">
        <v>154</v>
      </c>
      <c r="AU132" s="19" t="s">
        <v>132</v>
      </c>
      <c r="AY132" s="19" t="s">
        <v>153</v>
      </c>
      <c r="BE132" s="93">
        <f>IF(U132="základná",N132,0)</f>
        <v>0</v>
      </c>
      <c r="BF132" s="93">
        <f>IF(U132="znížená",N132,0)</f>
        <v>0</v>
      </c>
      <c r="BG132" s="93">
        <f>IF(U132="zákl. prenesená",N132,0)</f>
        <v>0</v>
      </c>
      <c r="BH132" s="93">
        <f>IF(U132="zníž. prenesená",N132,0)</f>
        <v>0</v>
      </c>
      <c r="BI132" s="93">
        <f>IF(U132="nulová",N132,0)</f>
        <v>0</v>
      </c>
      <c r="BJ132" s="19" t="s">
        <v>132</v>
      </c>
      <c r="BK132" s="151">
        <f>ROUND(L132*K132,3)</f>
        <v>0</v>
      </c>
      <c r="BL132" s="19" t="s">
        <v>158</v>
      </c>
      <c r="BM132" s="19" t="s">
        <v>447</v>
      </c>
    </row>
    <row r="133" spans="2:65" s="1" customFormat="1" ht="44.25" customHeight="1">
      <c r="B133" s="31"/>
      <c r="C133" s="145" t="s">
        <v>158</v>
      </c>
      <c r="D133" s="145" t="s">
        <v>154</v>
      </c>
      <c r="E133" s="146" t="s">
        <v>448</v>
      </c>
      <c r="F133" s="239" t="s">
        <v>449</v>
      </c>
      <c r="G133" s="239"/>
      <c r="H133" s="239"/>
      <c r="I133" s="239"/>
      <c r="J133" s="147" t="s">
        <v>157</v>
      </c>
      <c r="K133" s="185">
        <v>3.167</v>
      </c>
      <c r="L133" s="240">
        <v>0</v>
      </c>
      <c r="M133" s="241"/>
      <c r="N133" s="242">
        <f>ROUND(L133*K133,3)</f>
        <v>0</v>
      </c>
      <c r="O133" s="242"/>
      <c r="P133" s="242"/>
      <c r="Q133" s="242"/>
      <c r="R133" s="32"/>
      <c r="T133" s="148" t="s">
        <v>20</v>
      </c>
      <c r="U133" s="35" t="s">
        <v>44</v>
      </c>
      <c r="W133" s="149">
        <f>V133*K133</f>
        <v>0</v>
      </c>
      <c r="X133" s="149">
        <v>0</v>
      </c>
      <c r="Y133" s="149">
        <f>X133*K133</f>
        <v>0</v>
      </c>
      <c r="Z133" s="149">
        <v>0</v>
      </c>
      <c r="AA133" s="150">
        <f>Z133*K133</f>
        <v>0</v>
      </c>
      <c r="AR133" s="19" t="s">
        <v>158</v>
      </c>
      <c r="AT133" s="19" t="s">
        <v>154</v>
      </c>
      <c r="AU133" s="19" t="s">
        <v>132</v>
      </c>
      <c r="AY133" s="19" t="s">
        <v>153</v>
      </c>
      <c r="BE133" s="93">
        <f>IF(U133="základná",N133,0)</f>
        <v>0</v>
      </c>
      <c r="BF133" s="93">
        <f>IF(U133="znížená",N133,0)</f>
        <v>0</v>
      </c>
      <c r="BG133" s="93">
        <f>IF(U133="zákl. prenesená",N133,0)</f>
        <v>0</v>
      </c>
      <c r="BH133" s="93">
        <f>IF(U133="zníž. prenesená",N133,0)</f>
        <v>0</v>
      </c>
      <c r="BI133" s="93">
        <f>IF(U133="nulová",N133,0)</f>
        <v>0</v>
      </c>
      <c r="BJ133" s="19" t="s">
        <v>132</v>
      </c>
      <c r="BK133" s="151">
        <f>ROUND(L133*K133,3)</f>
        <v>0</v>
      </c>
      <c r="BL133" s="19" t="s">
        <v>158</v>
      </c>
      <c r="BM133" s="19" t="s">
        <v>450</v>
      </c>
    </row>
    <row r="134" spans="2:63" s="9" customFormat="1" ht="29.25" customHeight="1">
      <c r="B134" s="134"/>
      <c r="C134" s="135"/>
      <c r="D134" s="144" t="s">
        <v>120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51">
        <f>BK134</f>
        <v>0</v>
      </c>
      <c r="O134" s="252"/>
      <c r="P134" s="252"/>
      <c r="Q134" s="252"/>
      <c r="R134" s="137"/>
      <c r="T134" s="138"/>
      <c r="U134" s="135"/>
      <c r="V134" s="135"/>
      <c r="W134" s="139">
        <f>SUM(W135:W136)</f>
        <v>0</v>
      </c>
      <c r="X134" s="135"/>
      <c r="Y134" s="139">
        <f>SUM(Y135:Y136)</f>
        <v>7.99080294</v>
      </c>
      <c r="Z134" s="135"/>
      <c r="AA134" s="140">
        <f>SUM(AA135:AA136)</f>
        <v>0</v>
      </c>
      <c r="AR134" s="141" t="s">
        <v>85</v>
      </c>
      <c r="AT134" s="142" t="s">
        <v>76</v>
      </c>
      <c r="AU134" s="142" t="s">
        <v>85</v>
      </c>
      <c r="AY134" s="141" t="s">
        <v>153</v>
      </c>
      <c r="BK134" s="143">
        <f>SUM(BK135:BK136)</f>
        <v>0</v>
      </c>
    </row>
    <row r="135" spans="2:65" s="1" customFormat="1" ht="22.5" customHeight="1">
      <c r="B135" s="31"/>
      <c r="C135" s="145" t="s">
        <v>172</v>
      </c>
      <c r="D135" s="145" t="s">
        <v>154</v>
      </c>
      <c r="E135" s="146" t="s">
        <v>179</v>
      </c>
      <c r="F135" s="239" t="s">
        <v>180</v>
      </c>
      <c r="G135" s="239"/>
      <c r="H135" s="239"/>
      <c r="I135" s="239"/>
      <c r="J135" s="147" t="s">
        <v>157</v>
      </c>
      <c r="K135" s="185">
        <v>3.642</v>
      </c>
      <c r="L135" s="240">
        <v>0</v>
      </c>
      <c r="M135" s="241"/>
      <c r="N135" s="242">
        <f>ROUND(L135*K135,3)</f>
        <v>0</v>
      </c>
      <c r="O135" s="242"/>
      <c r="P135" s="242"/>
      <c r="Q135" s="242"/>
      <c r="R135" s="32"/>
      <c r="T135" s="148" t="s">
        <v>20</v>
      </c>
      <c r="U135" s="35" t="s">
        <v>44</v>
      </c>
      <c r="W135" s="149">
        <f>V135*K135</f>
        <v>0</v>
      </c>
      <c r="X135" s="149">
        <v>2.19407</v>
      </c>
      <c r="Y135" s="149">
        <f>X135*K135</f>
        <v>7.99080294</v>
      </c>
      <c r="Z135" s="149">
        <v>0</v>
      </c>
      <c r="AA135" s="150">
        <f>Z135*K135</f>
        <v>0</v>
      </c>
      <c r="AR135" s="19" t="s">
        <v>158</v>
      </c>
      <c r="AT135" s="19" t="s">
        <v>154</v>
      </c>
      <c r="AU135" s="19" t="s">
        <v>132</v>
      </c>
      <c r="AY135" s="19" t="s">
        <v>153</v>
      </c>
      <c r="BE135" s="93">
        <f>IF(U135="základná",N135,0)</f>
        <v>0</v>
      </c>
      <c r="BF135" s="93">
        <f>IF(U135="znížená",N135,0)</f>
        <v>0</v>
      </c>
      <c r="BG135" s="93">
        <f>IF(U135="zákl. prenesená",N135,0)</f>
        <v>0</v>
      </c>
      <c r="BH135" s="93">
        <f>IF(U135="zníž. prenesená",N135,0)</f>
        <v>0</v>
      </c>
      <c r="BI135" s="93">
        <f>IF(U135="nulová",N135,0)</f>
        <v>0</v>
      </c>
      <c r="BJ135" s="19" t="s">
        <v>132</v>
      </c>
      <c r="BK135" s="151">
        <f>ROUND(L135*K135,3)</f>
        <v>0</v>
      </c>
      <c r="BL135" s="19" t="s">
        <v>158</v>
      </c>
      <c r="BM135" s="19" t="s">
        <v>451</v>
      </c>
    </row>
    <row r="136" spans="2:51" s="10" customFormat="1" ht="22.5" customHeight="1">
      <c r="B136" s="152"/>
      <c r="C136" s="186"/>
      <c r="D136" s="186"/>
      <c r="E136" s="153" t="s">
        <v>20</v>
      </c>
      <c r="F136" s="237" t="s">
        <v>452</v>
      </c>
      <c r="G136" s="238"/>
      <c r="H136" s="238"/>
      <c r="I136" s="238"/>
      <c r="J136" s="186"/>
      <c r="K136" s="154">
        <v>3.642</v>
      </c>
      <c r="L136" s="186"/>
      <c r="M136" s="186"/>
      <c r="N136" s="186"/>
      <c r="O136" s="186"/>
      <c r="P136" s="186"/>
      <c r="Q136" s="186"/>
      <c r="R136" s="155"/>
      <c r="T136" s="156"/>
      <c r="U136" s="186"/>
      <c r="V136" s="186"/>
      <c r="W136" s="186"/>
      <c r="X136" s="186"/>
      <c r="Y136" s="186"/>
      <c r="Z136" s="186"/>
      <c r="AA136" s="157"/>
      <c r="AT136" s="158" t="s">
        <v>161</v>
      </c>
      <c r="AU136" s="158" t="s">
        <v>132</v>
      </c>
      <c r="AV136" s="10" t="s">
        <v>132</v>
      </c>
      <c r="AW136" s="10" t="s">
        <v>34</v>
      </c>
      <c r="AX136" s="10" t="s">
        <v>85</v>
      </c>
      <c r="AY136" s="158" t="s">
        <v>153</v>
      </c>
    </row>
    <row r="137" spans="2:63" s="9" customFormat="1" ht="29.25" customHeight="1">
      <c r="B137" s="134"/>
      <c r="C137" s="135"/>
      <c r="D137" s="144" t="s">
        <v>434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49">
        <f>BK137</f>
        <v>0</v>
      </c>
      <c r="O137" s="250"/>
      <c r="P137" s="250"/>
      <c r="Q137" s="250"/>
      <c r="R137" s="137"/>
      <c r="T137" s="138"/>
      <c r="U137" s="135"/>
      <c r="V137" s="135"/>
      <c r="W137" s="139">
        <f>SUM(W138:W141)</f>
        <v>0</v>
      </c>
      <c r="X137" s="135"/>
      <c r="Y137" s="139">
        <f>SUM(Y138:Y141)</f>
        <v>6.1006</v>
      </c>
      <c r="Z137" s="135"/>
      <c r="AA137" s="140">
        <f>SUM(AA138:AA141)</f>
        <v>0</v>
      </c>
      <c r="AR137" s="141" t="s">
        <v>85</v>
      </c>
      <c r="AT137" s="142" t="s">
        <v>76</v>
      </c>
      <c r="AU137" s="142" t="s">
        <v>85</v>
      </c>
      <c r="AY137" s="141" t="s">
        <v>153</v>
      </c>
      <c r="BK137" s="143">
        <f>SUM(BK138:BK141)</f>
        <v>0</v>
      </c>
    </row>
    <row r="138" spans="2:65" s="1" customFormat="1" ht="31.5" customHeight="1">
      <c r="B138" s="31"/>
      <c r="C138" s="145" t="s">
        <v>178</v>
      </c>
      <c r="D138" s="145" t="s">
        <v>154</v>
      </c>
      <c r="E138" s="146" t="s">
        <v>453</v>
      </c>
      <c r="F138" s="239" t="s">
        <v>454</v>
      </c>
      <c r="G138" s="239"/>
      <c r="H138" s="239"/>
      <c r="I138" s="239"/>
      <c r="J138" s="147" t="s">
        <v>223</v>
      </c>
      <c r="K138" s="185">
        <v>55</v>
      </c>
      <c r="L138" s="240">
        <v>0</v>
      </c>
      <c r="M138" s="241"/>
      <c r="N138" s="242">
        <f>ROUND(L138*K138,3)</f>
        <v>0</v>
      </c>
      <c r="O138" s="242"/>
      <c r="P138" s="242"/>
      <c r="Q138" s="242"/>
      <c r="R138" s="32"/>
      <c r="T138" s="148" t="s">
        <v>20</v>
      </c>
      <c r="U138" s="35" t="s">
        <v>44</v>
      </c>
      <c r="W138" s="149">
        <f>V138*K138</f>
        <v>0</v>
      </c>
      <c r="X138" s="149">
        <v>0.11092</v>
      </c>
      <c r="Y138" s="149">
        <f>X138*K138</f>
        <v>6.1006</v>
      </c>
      <c r="Z138" s="149">
        <v>0</v>
      </c>
      <c r="AA138" s="150">
        <f>Z138*K138</f>
        <v>0</v>
      </c>
      <c r="AR138" s="19" t="s">
        <v>158</v>
      </c>
      <c r="AT138" s="19" t="s">
        <v>154</v>
      </c>
      <c r="AU138" s="19" t="s">
        <v>132</v>
      </c>
      <c r="AY138" s="19" t="s">
        <v>153</v>
      </c>
      <c r="BE138" s="93">
        <f>IF(U138="základná",N138,0)</f>
        <v>0</v>
      </c>
      <c r="BF138" s="93">
        <f>IF(U138="znížená",N138,0)</f>
        <v>0</v>
      </c>
      <c r="BG138" s="93">
        <f>IF(U138="zákl. prenesená",N138,0)</f>
        <v>0</v>
      </c>
      <c r="BH138" s="93">
        <f>IF(U138="zníž. prenesená",N138,0)</f>
        <v>0</v>
      </c>
      <c r="BI138" s="93">
        <f>IF(U138="nulová",N138,0)</f>
        <v>0</v>
      </c>
      <c r="BJ138" s="19" t="s">
        <v>132</v>
      </c>
      <c r="BK138" s="151">
        <f>ROUND(L138*K138,3)</f>
        <v>0</v>
      </c>
      <c r="BL138" s="19" t="s">
        <v>158</v>
      </c>
      <c r="BM138" s="19" t="s">
        <v>455</v>
      </c>
    </row>
    <row r="139" spans="2:51" s="10" customFormat="1" ht="22.5" customHeight="1">
      <c r="B139" s="152"/>
      <c r="C139" s="186"/>
      <c r="D139" s="186"/>
      <c r="E139" s="153" t="s">
        <v>20</v>
      </c>
      <c r="F139" s="237" t="s">
        <v>456</v>
      </c>
      <c r="G139" s="238"/>
      <c r="H139" s="238"/>
      <c r="I139" s="238"/>
      <c r="J139" s="186"/>
      <c r="K139" s="154">
        <v>55</v>
      </c>
      <c r="L139" s="186"/>
      <c r="M139" s="186"/>
      <c r="N139" s="186"/>
      <c r="O139" s="186"/>
      <c r="P139" s="186"/>
      <c r="Q139" s="186"/>
      <c r="R139" s="155"/>
      <c r="T139" s="156"/>
      <c r="U139" s="186"/>
      <c r="V139" s="186"/>
      <c r="W139" s="186"/>
      <c r="X139" s="186"/>
      <c r="Y139" s="186"/>
      <c r="Z139" s="186"/>
      <c r="AA139" s="157"/>
      <c r="AT139" s="158" t="s">
        <v>161</v>
      </c>
      <c r="AU139" s="158" t="s">
        <v>132</v>
      </c>
      <c r="AV139" s="10" t="s">
        <v>132</v>
      </c>
      <c r="AW139" s="10" t="s">
        <v>34</v>
      </c>
      <c r="AX139" s="10" t="s">
        <v>85</v>
      </c>
      <c r="AY139" s="158" t="s">
        <v>153</v>
      </c>
    </row>
    <row r="140" spans="2:65" s="1" customFormat="1" ht="31.5" customHeight="1">
      <c r="B140" s="31"/>
      <c r="C140" s="165" t="s">
        <v>185</v>
      </c>
      <c r="D140" s="165" t="s">
        <v>220</v>
      </c>
      <c r="E140" s="166" t="s">
        <v>457</v>
      </c>
      <c r="F140" s="255" t="s">
        <v>458</v>
      </c>
      <c r="G140" s="255"/>
      <c r="H140" s="255"/>
      <c r="I140" s="255"/>
      <c r="J140" s="167" t="s">
        <v>223</v>
      </c>
      <c r="K140" s="188">
        <v>42</v>
      </c>
      <c r="L140" s="256">
        <v>0</v>
      </c>
      <c r="M140" s="257"/>
      <c r="N140" s="258">
        <f>ROUND(L140*K140,3)</f>
        <v>0</v>
      </c>
      <c r="O140" s="242"/>
      <c r="P140" s="242"/>
      <c r="Q140" s="242"/>
      <c r="R140" s="32"/>
      <c r="T140" s="148" t="s">
        <v>20</v>
      </c>
      <c r="U140" s="35" t="s">
        <v>44</v>
      </c>
      <c r="W140" s="149">
        <f>V140*K140</f>
        <v>0</v>
      </c>
      <c r="X140" s="149">
        <v>0</v>
      </c>
      <c r="Y140" s="149">
        <f>X140*K140</f>
        <v>0</v>
      </c>
      <c r="Z140" s="149">
        <v>0</v>
      </c>
      <c r="AA140" s="150">
        <f>Z140*K140</f>
        <v>0</v>
      </c>
      <c r="AR140" s="19" t="s">
        <v>190</v>
      </c>
      <c r="AT140" s="19" t="s">
        <v>220</v>
      </c>
      <c r="AU140" s="19" t="s">
        <v>132</v>
      </c>
      <c r="AY140" s="19" t="s">
        <v>153</v>
      </c>
      <c r="BE140" s="93">
        <f>IF(U140="základná",N140,0)</f>
        <v>0</v>
      </c>
      <c r="BF140" s="93">
        <f>IF(U140="znížená",N140,0)</f>
        <v>0</v>
      </c>
      <c r="BG140" s="93">
        <f>IF(U140="zákl. prenesená",N140,0)</f>
        <v>0</v>
      </c>
      <c r="BH140" s="93">
        <f>IF(U140="zníž. prenesená",N140,0)</f>
        <v>0</v>
      </c>
      <c r="BI140" s="93">
        <f>IF(U140="nulová",N140,0)</f>
        <v>0</v>
      </c>
      <c r="BJ140" s="19" t="s">
        <v>132</v>
      </c>
      <c r="BK140" s="151">
        <f>ROUND(L140*K140,3)</f>
        <v>0</v>
      </c>
      <c r="BL140" s="19" t="s">
        <v>158</v>
      </c>
      <c r="BM140" s="19" t="s">
        <v>459</v>
      </c>
    </row>
    <row r="141" spans="2:65" s="1" customFormat="1" ht="31.5" customHeight="1">
      <c r="B141" s="31"/>
      <c r="C141" s="165" t="s">
        <v>190</v>
      </c>
      <c r="D141" s="165" t="s">
        <v>220</v>
      </c>
      <c r="E141" s="166" t="s">
        <v>460</v>
      </c>
      <c r="F141" s="255" t="s">
        <v>461</v>
      </c>
      <c r="G141" s="255"/>
      <c r="H141" s="255"/>
      <c r="I141" s="255"/>
      <c r="J141" s="167" t="s">
        <v>223</v>
      </c>
      <c r="K141" s="188">
        <v>13</v>
      </c>
      <c r="L141" s="256">
        <v>0</v>
      </c>
      <c r="M141" s="257"/>
      <c r="N141" s="258">
        <f>ROUND(L141*K141,3)</f>
        <v>0</v>
      </c>
      <c r="O141" s="242"/>
      <c r="P141" s="242"/>
      <c r="Q141" s="242"/>
      <c r="R141" s="32"/>
      <c r="T141" s="148" t="s">
        <v>20</v>
      </c>
      <c r="U141" s="35" t="s">
        <v>44</v>
      </c>
      <c r="W141" s="149">
        <f>V141*K141</f>
        <v>0</v>
      </c>
      <c r="X141" s="149">
        <v>0</v>
      </c>
      <c r="Y141" s="149">
        <f>X141*K141</f>
        <v>0</v>
      </c>
      <c r="Z141" s="149">
        <v>0</v>
      </c>
      <c r="AA141" s="150">
        <f>Z141*K141</f>
        <v>0</v>
      </c>
      <c r="AR141" s="19" t="s">
        <v>190</v>
      </c>
      <c r="AT141" s="19" t="s">
        <v>220</v>
      </c>
      <c r="AU141" s="19" t="s">
        <v>132</v>
      </c>
      <c r="AY141" s="19" t="s">
        <v>153</v>
      </c>
      <c r="BE141" s="93">
        <f>IF(U141="základná",N141,0)</f>
        <v>0</v>
      </c>
      <c r="BF141" s="93">
        <f>IF(U141="znížená",N141,0)</f>
        <v>0</v>
      </c>
      <c r="BG141" s="93">
        <f>IF(U141="zákl. prenesená",N141,0)</f>
        <v>0</v>
      </c>
      <c r="BH141" s="93">
        <f>IF(U141="zníž. prenesená",N141,0)</f>
        <v>0</v>
      </c>
      <c r="BI141" s="93">
        <f>IF(U141="nulová",N141,0)</f>
        <v>0</v>
      </c>
      <c r="BJ141" s="19" t="s">
        <v>132</v>
      </c>
      <c r="BK141" s="151">
        <f>ROUND(L141*K141,3)</f>
        <v>0</v>
      </c>
      <c r="BL141" s="19" t="s">
        <v>158</v>
      </c>
      <c r="BM141" s="19" t="s">
        <v>462</v>
      </c>
    </row>
    <row r="142" spans="2:63" s="9" customFormat="1" ht="29.25" customHeight="1">
      <c r="B142" s="134"/>
      <c r="C142" s="135"/>
      <c r="D142" s="144" t="s">
        <v>123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51">
        <f>BK142</f>
        <v>0</v>
      </c>
      <c r="O142" s="252"/>
      <c r="P142" s="252"/>
      <c r="Q142" s="252"/>
      <c r="R142" s="137"/>
      <c r="T142" s="138"/>
      <c r="U142" s="135"/>
      <c r="V142" s="135"/>
      <c r="W142" s="139">
        <f>W143</f>
        <v>0</v>
      </c>
      <c r="X142" s="135"/>
      <c r="Y142" s="139">
        <f>Y143</f>
        <v>0</v>
      </c>
      <c r="Z142" s="135"/>
      <c r="AA142" s="140">
        <f>AA143</f>
        <v>0</v>
      </c>
      <c r="AR142" s="141" t="s">
        <v>85</v>
      </c>
      <c r="AT142" s="142" t="s">
        <v>76</v>
      </c>
      <c r="AU142" s="142" t="s">
        <v>85</v>
      </c>
      <c r="AY142" s="141" t="s">
        <v>153</v>
      </c>
      <c r="BK142" s="143">
        <f>BK143</f>
        <v>0</v>
      </c>
    </row>
    <row r="143" spans="2:65" s="1" customFormat="1" ht="44.25" customHeight="1">
      <c r="B143" s="31"/>
      <c r="C143" s="145" t="s">
        <v>194</v>
      </c>
      <c r="D143" s="145" t="s">
        <v>154</v>
      </c>
      <c r="E143" s="146" t="s">
        <v>243</v>
      </c>
      <c r="F143" s="239" t="s">
        <v>463</v>
      </c>
      <c r="G143" s="239"/>
      <c r="H143" s="239"/>
      <c r="I143" s="239"/>
      <c r="J143" s="147" t="s">
        <v>245</v>
      </c>
      <c r="K143" s="185">
        <v>14.091</v>
      </c>
      <c r="L143" s="240">
        <v>0</v>
      </c>
      <c r="M143" s="241"/>
      <c r="N143" s="242">
        <f>ROUND(L143*K143,3)</f>
        <v>0</v>
      </c>
      <c r="O143" s="242"/>
      <c r="P143" s="242"/>
      <c r="Q143" s="242"/>
      <c r="R143" s="32"/>
      <c r="T143" s="148" t="s">
        <v>20</v>
      </c>
      <c r="U143" s="35" t="s">
        <v>44</v>
      </c>
      <c r="W143" s="149">
        <f>V143*K143</f>
        <v>0</v>
      </c>
      <c r="X143" s="149">
        <v>0</v>
      </c>
      <c r="Y143" s="149">
        <f>X143*K143</f>
        <v>0</v>
      </c>
      <c r="Z143" s="149">
        <v>0</v>
      </c>
      <c r="AA143" s="150">
        <f>Z143*K143</f>
        <v>0</v>
      </c>
      <c r="AR143" s="19" t="s">
        <v>158</v>
      </c>
      <c r="AT143" s="19" t="s">
        <v>154</v>
      </c>
      <c r="AU143" s="19" t="s">
        <v>132</v>
      </c>
      <c r="AY143" s="19" t="s">
        <v>153</v>
      </c>
      <c r="BE143" s="93">
        <f>IF(U143="základná",N143,0)</f>
        <v>0</v>
      </c>
      <c r="BF143" s="93">
        <f>IF(U143="znížená",N143,0)</f>
        <v>0</v>
      </c>
      <c r="BG143" s="93">
        <f>IF(U143="zákl. prenesená",N143,0)</f>
        <v>0</v>
      </c>
      <c r="BH143" s="93">
        <f>IF(U143="zníž. prenesená",N143,0)</f>
        <v>0</v>
      </c>
      <c r="BI143" s="93">
        <f>IF(U143="nulová",N143,0)</f>
        <v>0</v>
      </c>
      <c r="BJ143" s="19" t="s">
        <v>132</v>
      </c>
      <c r="BK143" s="151">
        <f>ROUND(L143*K143,3)</f>
        <v>0</v>
      </c>
      <c r="BL143" s="19" t="s">
        <v>158</v>
      </c>
      <c r="BM143" s="19" t="s">
        <v>464</v>
      </c>
    </row>
    <row r="144" spans="2:63" s="9" customFormat="1" ht="36.75" customHeight="1">
      <c r="B144" s="134"/>
      <c r="C144" s="135"/>
      <c r="D144" s="136" t="s">
        <v>124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253">
        <f>BK144</f>
        <v>0</v>
      </c>
      <c r="O144" s="254"/>
      <c r="P144" s="254"/>
      <c r="Q144" s="254"/>
      <c r="R144" s="137"/>
      <c r="T144" s="138"/>
      <c r="U144" s="135"/>
      <c r="V144" s="135"/>
      <c r="W144" s="139">
        <f>W145</f>
        <v>0</v>
      </c>
      <c r="X144" s="135"/>
      <c r="Y144" s="139">
        <f>Y145</f>
        <v>0.71305125</v>
      </c>
      <c r="Z144" s="135"/>
      <c r="AA144" s="140">
        <f>AA145</f>
        <v>0</v>
      </c>
      <c r="AR144" s="141" t="s">
        <v>132</v>
      </c>
      <c r="AT144" s="142" t="s">
        <v>76</v>
      </c>
      <c r="AU144" s="142" t="s">
        <v>77</v>
      </c>
      <c r="AY144" s="141" t="s">
        <v>153</v>
      </c>
      <c r="BK144" s="143">
        <f>BK145</f>
        <v>0</v>
      </c>
    </row>
    <row r="145" spans="2:63" s="9" customFormat="1" ht="19.5" customHeight="1">
      <c r="B145" s="134"/>
      <c r="C145" s="135"/>
      <c r="D145" s="144" t="s">
        <v>127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49">
        <f>BK145</f>
        <v>0</v>
      </c>
      <c r="O145" s="250"/>
      <c r="P145" s="250"/>
      <c r="Q145" s="250"/>
      <c r="R145" s="137"/>
      <c r="T145" s="138"/>
      <c r="U145" s="135"/>
      <c r="V145" s="135"/>
      <c r="W145" s="139">
        <f>SUM(W146:W153)</f>
        <v>0</v>
      </c>
      <c r="X145" s="135"/>
      <c r="Y145" s="139">
        <f>SUM(Y146:Y153)</f>
        <v>0.71305125</v>
      </c>
      <c r="Z145" s="135"/>
      <c r="AA145" s="140">
        <f>SUM(AA146:AA153)</f>
        <v>0</v>
      </c>
      <c r="AR145" s="141" t="s">
        <v>132</v>
      </c>
      <c r="AT145" s="142" t="s">
        <v>76</v>
      </c>
      <c r="AU145" s="142" t="s">
        <v>85</v>
      </c>
      <c r="AY145" s="141" t="s">
        <v>153</v>
      </c>
      <c r="BK145" s="143">
        <f>SUM(BK146:BK153)</f>
        <v>0</v>
      </c>
    </row>
    <row r="146" spans="2:65" s="1" customFormat="1" ht="31.5" customHeight="1">
      <c r="B146" s="31"/>
      <c r="C146" s="145" t="s">
        <v>199</v>
      </c>
      <c r="D146" s="145" t="s">
        <v>154</v>
      </c>
      <c r="E146" s="146" t="s">
        <v>465</v>
      </c>
      <c r="F146" s="239" t="s">
        <v>466</v>
      </c>
      <c r="G146" s="239"/>
      <c r="H146" s="239"/>
      <c r="I146" s="239"/>
      <c r="J146" s="147" t="s">
        <v>212</v>
      </c>
      <c r="K146" s="185">
        <v>97.5</v>
      </c>
      <c r="L146" s="240">
        <v>0</v>
      </c>
      <c r="M146" s="241"/>
      <c r="N146" s="242">
        <f>ROUND(L146*K146,3)</f>
        <v>0</v>
      </c>
      <c r="O146" s="242"/>
      <c r="P146" s="242"/>
      <c r="Q146" s="242"/>
      <c r="R146" s="32"/>
      <c r="T146" s="148" t="s">
        <v>20</v>
      </c>
      <c r="U146" s="35" t="s">
        <v>44</v>
      </c>
      <c r="W146" s="149">
        <f>V146*K146</f>
        <v>0</v>
      </c>
      <c r="X146" s="149">
        <v>0</v>
      </c>
      <c r="Y146" s="149">
        <f>X146*K146</f>
        <v>0</v>
      </c>
      <c r="Z146" s="149">
        <v>0</v>
      </c>
      <c r="AA146" s="150">
        <f>Z146*K146</f>
        <v>0</v>
      </c>
      <c r="AR146" s="19" t="s">
        <v>229</v>
      </c>
      <c r="AT146" s="19" t="s">
        <v>154</v>
      </c>
      <c r="AU146" s="19" t="s">
        <v>132</v>
      </c>
      <c r="AY146" s="19" t="s">
        <v>153</v>
      </c>
      <c r="BE146" s="93">
        <f>IF(U146="základná",N146,0)</f>
        <v>0</v>
      </c>
      <c r="BF146" s="93">
        <f>IF(U146="znížená",N146,0)</f>
        <v>0</v>
      </c>
      <c r="BG146" s="93">
        <f>IF(U146="zákl. prenesená",N146,0)</f>
        <v>0</v>
      </c>
      <c r="BH146" s="93">
        <f>IF(U146="zníž. prenesená",N146,0)</f>
        <v>0</v>
      </c>
      <c r="BI146" s="93">
        <f>IF(U146="nulová",N146,0)</f>
        <v>0</v>
      </c>
      <c r="BJ146" s="19" t="s">
        <v>132</v>
      </c>
      <c r="BK146" s="151">
        <f>ROUND(L146*K146,3)</f>
        <v>0</v>
      </c>
      <c r="BL146" s="19" t="s">
        <v>229</v>
      </c>
      <c r="BM146" s="19" t="s">
        <v>467</v>
      </c>
    </row>
    <row r="147" spans="2:65" s="1" customFormat="1" ht="31.5" customHeight="1">
      <c r="B147" s="31"/>
      <c r="C147" s="165" t="s">
        <v>204</v>
      </c>
      <c r="D147" s="165" t="s">
        <v>220</v>
      </c>
      <c r="E147" s="166" t="s">
        <v>468</v>
      </c>
      <c r="F147" s="255" t="s">
        <v>469</v>
      </c>
      <c r="G147" s="255"/>
      <c r="H147" s="255"/>
      <c r="I147" s="255"/>
      <c r="J147" s="167" t="s">
        <v>470</v>
      </c>
      <c r="K147" s="188">
        <v>4.095</v>
      </c>
      <c r="L147" s="256">
        <v>0</v>
      </c>
      <c r="M147" s="257"/>
      <c r="N147" s="258">
        <f>ROUND(L147*K147,3)</f>
        <v>0</v>
      </c>
      <c r="O147" s="242"/>
      <c r="P147" s="242"/>
      <c r="Q147" s="242"/>
      <c r="R147" s="32"/>
      <c r="T147" s="148" t="s">
        <v>20</v>
      </c>
      <c r="U147" s="35" t="s">
        <v>44</v>
      </c>
      <c r="W147" s="149">
        <f>V147*K147</f>
        <v>0</v>
      </c>
      <c r="X147" s="149">
        <v>0.049</v>
      </c>
      <c r="Y147" s="149">
        <f>X147*K147</f>
        <v>0.200655</v>
      </c>
      <c r="Z147" s="149">
        <v>0</v>
      </c>
      <c r="AA147" s="150">
        <f>Z147*K147</f>
        <v>0</v>
      </c>
      <c r="AR147" s="19" t="s">
        <v>254</v>
      </c>
      <c r="AT147" s="19" t="s">
        <v>220</v>
      </c>
      <c r="AU147" s="19" t="s">
        <v>132</v>
      </c>
      <c r="AY147" s="19" t="s">
        <v>153</v>
      </c>
      <c r="BE147" s="93">
        <f>IF(U147="základná",N147,0)</f>
        <v>0</v>
      </c>
      <c r="BF147" s="93">
        <f>IF(U147="znížená",N147,0)</f>
        <v>0</v>
      </c>
      <c r="BG147" s="93">
        <f>IF(U147="zákl. prenesená",N147,0)</f>
        <v>0</v>
      </c>
      <c r="BH147" s="93">
        <f>IF(U147="zníž. prenesená",N147,0)</f>
        <v>0</v>
      </c>
      <c r="BI147" s="93">
        <f>IF(U147="nulová",N147,0)</f>
        <v>0</v>
      </c>
      <c r="BJ147" s="19" t="s">
        <v>132</v>
      </c>
      <c r="BK147" s="151">
        <f>ROUND(L147*K147,3)</f>
        <v>0</v>
      </c>
      <c r="BL147" s="19" t="s">
        <v>229</v>
      </c>
      <c r="BM147" s="19" t="s">
        <v>471</v>
      </c>
    </row>
    <row r="148" spans="2:65" s="1" customFormat="1" ht="22.5" customHeight="1">
      <c r="B148" s="31"/>
      <c r="C148" s="165" t="s">
        <v>209</v>
      </c>
      <c r="D148" s="165" t="s">
        <v>220</v>
      </c>
      <c r="E148" s="166" t="s">
        <v>472</v>
      </c>
      <c r="F148" s="255" t="s">
        <v>473</v>
      </c>
      <c r="G148" s="255"/>
      <c r="H148" s="255"/>
      <c r="I148" s="255"/>
      <c r="J148" s="167" t="s">
        <v>223</v>
      </c>
      <c r="K148" s="188">
        <v>5.85</v>
      </c>
      <c r="L148" s="256">
        <v>0</v>
      </c>
      <c r="M148" s="257"/>
      <c r="N148" s="258">
        <f>ROUND(L148*K148,3)</f>
        <v>0</v>
      </c>
      <c r="O148" s="242"/>
      <c r="P148" s="242"/>
      <c r="Q148" s="242"/>
      <c r="R148" s="32"/>
      <c r="T148" s="148" t="s">
        <v>20</v>
      </c>
      <c r="U148" s="35" t="s">
        <v>44</v>
      </c>
      <c r="W148" s="149">
        <f>V148*K148</f>
        <v>0</v>
      </c>
      <c r="X148" s="149">
        <v>0.0004</v>
      </c>
      <c r="Y148" s="149">
        <f>X148*K148</f>
        <v>0.00234</v>
      </c>
      <c r="Z148" s="149">
        <v>0</v>
      </c>
      <c r="AA148" s="150">
        <f>Z148*K148</f>
        <v>0</v>
      </c>
      <c r="AR148" s="19" t="s">
        <v>254</v>
      </c>
      <c r="AT148" s="19" t="s">
        <v>220</v>
      </c>
      <c r="AU148" s="19" t="s">
        <v>132</v>
      </c>
      <c r="AY148" s="19" t="s">
        <v>153</v>
      </c>
      <c r="BE148" s="93">
        <f>IF(U148="základná",N148,0)</f>
        <v>0</v>
      </c>
      <c r="BF148" s="93">
        <f>IF(U148="znížená",N148,0)</f>
        <v>0</v>
      </c>
      <c r="BG148" s="93">
        <f>IF(U148="zákl. prenesená",N148,0)</f>
        <v>0</v>
      </c>
      <c r="BH148" s="93">
        <f>IF(U148="zníž. prenesená",N148,0)</f>
        <v>0</v>
      </c>
      <c r="BI148" s="93">
        <f>IF(U148="nulová",N148,0)</f>
        <v>0</v>
      </c>
      <c r="BJ148" s="19" t="s">
        <v>132</v>
      </c>
      <c r="BK148" s="151">
        <f>ROUND(L148*K148,3)</f>
        <v>0</v>
      </c>
      <c r="BL148" s="19" t="s">
        <v>229</v>
      </c>
      <c r="BM148" s="19" t="s">
        <v>474</v>
      </c>
    </row>
    <row r="149" spans="2:65" s="1" customFormat="1" ht="22.5" customHeight="1">
      <c r="B149" s="31"/>
      <c r="C149" s="165" t="s">
        <v>214</v>
      </c>
      <c r="D149" s="165" t="s">
        <v>220</v>
      </c>
      <c r="E149" s="166" t="s">
        <v>475</v>
      </c>
      <c r="F149" s="255" t="s">
        <v>476</v>
      </c>
      <c r="G149" s="255"/>
      <c r="H149" s="255"/>
      <c r="I149" s="255"/>
      <c r="J149" s="167" t="s">
        <v>223</v>
      </c>
      <c r="K149" s="188">
        <v>5.625</v>
      </c>
      <c r="L149" s="256">
        <v>0</v>
      </c>
      <c r="M149" s="257"/>
      <c r="N149" s="258">
        <f>ROUND(L149*K149,3)</f>
        <v>0</v>
      </c>
      <c r="O149" s="242"/>
      <c r="P149" s="242"/>
      <c r="Q149" s="242"/>
      <c r="R149" s="32"/>
      <c r="T149" s="148" t="s">
        <v>20</v>
      </c>
      <c r="U149" s="35" t="s">
        <v>44</v>
      </c>
      <c r="W149" s="149">
        <f>V149*K149</f>
        <v>0</v>
      </c>
      <c r="X149" s="149">
        <v>1E-05</v>
      </c>
      <c r="Y149" s="149">
        <f>X149*K149</f>
        <v>5.6250000000000005E-05</v>
      </c>
      <c r="Z149" s="149">
        <v>0</v>
      </c>
      <c r="AA149" s="150">
        <f>Z149*K149</f>
        <v>0</v>
      </c>
      <c r="AR149" s="19" t="s">
        <v>254</v>
      </c>
      <c r="AT149" s="19" t="s">
        <v>220</v>
      </c>
      <c r="AU149" s="19" t="s">
        <v>132</v>
      </c>
      <c r="AY149" s="19" t="s">
        <v>153</v>
      </c>
      <c r="BE149" s="93">
        <f>IF(U149="základná",N149,0)</f>
        <v>0</v>
      </c>
      <c r="BF149" s="93">
        <f>IF(U149="znížená",N149,0)</f>
        <v>0</v>
      </c>
      <c r="BG149" s="93">
        <f>IF(U149="zákl. prenesená",N149,0)</f>
        <v>0</v>
      </c>
      <c r="BH149" s="93">
        <f>IF(U149="zníž. prenesená",N149,0)</f>
        <v>0</v>
      </c>
      <c r="BI149" s="93">
        <f>IF(U149="nulová",N149,0)</f>
        <v>0</v>
      </c>
      <c r="BJ149" s="19" t="s">
        <v>132</v>
      </c>
      <c r="BK149" s="151">
        <f>ROUND(L149*K149,3)</f>
        <v>0</v>
      </c>
      <c r="BL149" s="19" t="s">
        <v>229</v>
      </c>
      <c r="BM149" s="19" t="s">
        <v>477</v>
      </c>
    </row>
    <row r="150" spans="2:51" s="10" customFormat="1" ht="22.5" customHeight="1">
      <c r="B150" s="152"/>
      <c r="C150" s="186"/>
      <c r="D150" s="186"/>
      <c r="E150" s="153" t="s">
        <v>20</v>
      </c>
      <c r="F150" s="237" t="s">
        <v>478</v>
      </c>
      <c r="G150" s="238"/>
      <c r="H150" s="238"/>
      <c r="I150" s="238"/>
      <c r="J150" s="186"/>
      <c r="K150" s="154">
        <v>5.625</v>
      </c>
      <c r="L150" s="186"/>
      <c r="M150" s="186"/>
      <c r="N150" s="186"/>
      <c r="O150" s="186"/>
      <c r="P150" s="186"/>
      <c r="Q150" s="186"/>
      <c r="R150" s="155"/>
      <c r="T150" s="156"/>
      <c r="U150" s="186"/>
      <c r="V150" s="186"/>
      <c r="W150" s="186"/>
      <c r="X150" s="186"/>
      <c r="Y150" s="186"/>
      <c r="Z150" s="186"/>
      <c r="AA150" s="157"/>
      <c r="AT150" s="158" t="s">
        <v>161</v>
      </c>
      <c r="AU150" s="158" t="s">
        <v>132</v>
      </c>
      <c r="AV150" s="10" t="s">
        <v>132</v>
      </c>
      <c r="AW150" s="10" t="s">
        <v>34</v>
      </c>
      <c r="AX150" s="10" t="s">
        <v>85</v>
      </c>
      <c r="AY150" s="158" t="s">
        <v>153</v>
      </c>
    </row>
    <row r="151" spans="2:65" s="1" customFormat="1" ht="44.25" customHeight="1">
      <c r="B151" s="31"/>
      <c r="C151" s="145" t="s">
        <v>219</v>
      </c>
      <c r="D151" s="145" t="s">
        <v>154</v>
      </c>
      <c r="E151" s="146" t="s">
        <v>479</v>
      </c>
      <c r="F151" s="239" t="s">
        <v>480</v>
      </c>
      <c r="G151" s="239"/>
      <c r="H151" s="239"/>
      <c r="I151" s="239"/>
      <c r="J151" s="147" t="s">
        <v>223</v>
      </c>
      <c r="K151" s="185">
        <v>1</v>
      </c>
      <c r="L151" s="240">
        <v>0</v>
      </c>
      <c r="M151" s="241"/>
      <c r="N151" s="242">
        <f>ROUND(L151*K151,3)</f>
        <v>0</v>
      </c>
      <c r="O151" s="242"/>
      <c r="P151" s="242"/>
      <c r="Q151" s="242"/>
      <c r="R151" s="32"/>
      <c r="T151" s="148" t="s">
        <v>20</v>
      </c>
      <c r="U151" s="35" t="s">
        <v>44</v>
      </c>
      <c r="W151" s="149">
        <f>V151*K151</f>
        <v>0</v>
      </c>
      <c r="X151" s="149">
        <v>0</v>
      </c>
      <c r="Y151" s="149">
        <f>X151*K151</f>
        <v>0</v>
      </c>
      <c r="Z151" s="149">
        <v>0</v>
      </c>
      <c r="AA151" s="150">
        <f>Z151*K151</f>
        <v>0</v>
      </c>
      <c r="AR151" s="19" t="s">
        <v>229</v>
      </c>
      <c r="AT151" s="19" t="s">
        <v>154</v>
      </c>
      <c r="AU151" s="19" t="s">
        <v>132</v>
      </c>
      <c r="AY151" s="19" t="s">
        <v>153</v>
      </c>
      <c r="BE151" s="93">
        <f>IF(U151="základná",N151,0)</f>
        <v>0</v>
      </c>
      <c r="BF151" s="93">
        <f>IF(U151="znížená",N151,0)</f>
        <v>0</v>
      </c>
      <c r="BG151" s="93">
        <f>IF(U151="zákl. prenesená",N151,0)</f>
        <v>0</v>
      </c>
      <c r="BH151" s="93">
        <f>IF(U151="zníž. prenesená",N151,0)</f>
        <v>0</v>
      </c>
      <c r="BI151" s="93">
        <f>IF(U151="nulová",N151,0)</f>
        <v>0</v>
      </c>
      <c r="BJ151" s="19" t="s">
        <v>132</v>
      </c>
      <c r="BK151" s="151">
        <f>ROUND(L151*K151,3)</f>
        <v>0</v>
      </c>
      <c r="BL151" s="19" t="s">
        <v>229</v>
      </c>
      <c r="BM151" s="19" t="s">
        <v>481</v>
      </c>
    </row>
    <row r="152" spans="2:65" s="1" customFormat="1" ht="31.5" customHeight="1">
      <c r="B152" s="31"/>
      <c r="C152" s="165" t="s">
        <v>225</v>
      </c>
      <c r="D152" s="165" t="s">
        <v>220</v>
      </c>
      <c r="E152" s="166" t="s">
        <v>482</v>
      </c>
      <c r="F152" s="255" t="s">
        <v>483</v>
      </c>
      <c r="G152" s="255"/>
      <c r="H152" s="255"/>
      <c r="I152" s="255"/>
      <c r="J152" s="167" t="s">
        <v>223</v>
      </c>
      <c r="K152" s="188">
        <v>1</v>
      </c>
      <c r="L152" s="256">
        <v>0</v>
      </c>
      <c r="M152" s="257"/>
      <c r="N152" s="258">
        <f>ROUND(L152*K152,3)</f>
        <v>0</v>
      </c>
      <c r="O152" s="242"/>
      <c r="P152" s="242"/>
      <c r="Q152" s="242"/>
      <c r="R152" s="32"/>
      <c r="T152" s="148" t="s">
        <v>20</v>
      </c>
      <c r="U152" s="35" t="s">
        <v>44</v>
      </c>
      <c r="W152" s="149">
        <f>V152*K152</f>
        <v>0</v>
      </c>
      <c r="X152" s="149">
        <v>0.51</v>
      </c>
      <c r="Y152" s="149">
        <f>X152*K152</f>
        <v>0.51</v>
      </c>
      <c r="Z152" s="149">
        <v>0</v>
      </c>
      <c r="AA152" s="150">
        <f>Z152*K152</f>
        <v>0</v>
      </c>
      <c r="AR152" s="19" t="s">
        <v>254</v>
      </c>
      <c r="AT152" s="19" t="s">
        <v>220</v>
      </c>
      <c r="AU152" s="19" t="s">
        <v>132</v>
      </c>
      <c r="AY152" s="19" t="s">
        <v>153</v>
      </c>
      <c r="BE152" s="93">
        <f>IF(U152="základná",N152,0)</f>
        <v>0</v>
      </c>
      <c r="BF152" s="93">
        <f>IF(U152="znížená",N152,0)</f>
        <v>0</v>
      </c>
      <c r="BG152" s="93">
        <f>IF(U152="zákl. prenesená",N152,0)</f>
        <v>0</v>
      </c>
      <c r="BH152" s="93">
        <f>IF(U152="zníž. prenesená",N152,0)</f>
        <v>0</v>
      </c>
      <c r="BI152" s="93">
        <f>IF(U152="nulová",N152,0)</f>
        <v>0</v>
      </c>
      <c r="BJ152" s="19" t="s">
        <v>132</v>
      </c>
      <c r="BK152" s="151">
        <f>ROUND(L152*K152,3)</f>
        <v>0</v>
      </c>
      <c r="BL152" s="19" t="s">
        <v>229</v>
      </c>
      <c r="BM152" s="19" t="s">
        <v>484</v>
      </c>
    </row>
    <row r="153" spans="2:65" s="1" customFormat="1" ht="31.5" customHeight="1">
      <c r="B153" s="31"/>
      <c r="C153" s="145" t="s">
        <v>229</v>
      </c>
      <c r="D153" s="145" t="s">
        <v>154</v>
      </c>
      <c r="E153" s="146" t="s">
        <v>338</v>
      </c>
      <c r="F153" s="239" t="s">
        <v>339</v>
      </c>
      <c r="G153" s="239"/>
      <c r="H153" s="239"/>
      <c r="I153" s="239"/>
      <c r="J153" s="147" t="s">
        <v>275</v>
      </c>
      <c r="K153" s="184">
        <v>0</v>
      </c>
      <c r="L153" s="240">
        <v>0</v>
      </c>
      <c r="M153" s="241"/>
      <c r="N153" s="242">
        <f>ROUND(L153*K153,3)</f>
        <v>0</v>
      </c>
      <c r="O153" s="242"/>
      <c r="P153" s="242"/>
      <c r="Q153" s="242"/>
      <c r="R153" s="32"/>
      <c r="T153" s="148" t="s">
        <v>20</v>
      </c>
      <c r="U153" s="35" t="s">
        <v>44</v>
      </c>
      <c r="W153" s="149">
        <f>V153*K153</f>
        <v>0</v>
      </c>
      <c r="X153" s="149">
        <v>0</v>
      </c>
      <c r="Y153" s="149">
        <f>X153*K153</f>
        <v>0</v>
      </c>
      <c r="Z153" s="149">
        <v>0</v>
      </c>
      <c r="AA153" s="150">
        <f>Z153*K153</f>
        <v>0</v>
      </c>
      <c r="AR153" s="19" t="s">
        <v>229</v>
      </c>
      <c r="AT153" s="19" t="s">
        <v>154</v>
      </c>
      <c r="AU153" s="19" t="s">
        <v>132</v>
      </c>
      <c r="AY153" s="19" t="s">
        <v>153</v>
      </c>
      <c r="BE153" s="93">
        <f>IF(U153="základná",N153,0)</f>
        <v>0</v>
      </c>
      <c r="BF153" s="93">
        <f>IF(U153="znížená",N153,0)</f>
        <v>0</v>
      </c>
      <c r="BG153" s="93">
        <f>IF(U153="zákl. prenesená",N153,0)</f>
        <v>0</v>
      </c>
      <c r="BH153" s="93">
        <f>IF(U153="zníž. prenesená",N153,0)</f>
        <v>0</v>
      </c>
      <c r="BI153" s="93">
        <f>IF(U153="nulová",N153,0)</f>
        <v>0</v>
      </c>
      <c r="BJ153" s="19" t="s">
        <v>132</v>
      </c>
      <c r="BK153" s="151">
        <f>ROUND(L153*K153,3)</f>
        <v>0</v>
      </c>
      <c r="BL153" s="19" t="s">
        <v>229</v>
      </c>
      <c r="BM153" s="19" t="s">
        <v>485</v>
      </c>
    </row>
    <row r="154" spans="2:63" s="1" customFormat="1" ht="49.5" customHeight="1">
      <c r="B154" s="31"/>
      <c r="D154" s="136" t="s">
        <v>356</v>
      </c>
      <c r="N154" s="253">
        <f>BK154</f>
        <v>0</v>
      </c>
      <c r="O154" s="254"/>
      <c r="P154" s="254"/>
      <c r="Q154" s="254"/>
      <c r="R154" s="32"/>
      <c r="T154" s="126"/>
      <c r="U154" s="46"/>
      <c r="V154" s="46"/>
      <c r="W154" s="46"/>
      <c r="X154" s="46"/>
      <c r="Y154" s="46"/>
      <c r="Z154" s="46"/>
      <c r="AA154" s="48"/>
      <c r="AT154" s="19" t="s">
        <v>76</v>
      </c>
      <c r="AU154" s="19" t="s">
        <v>77</v>
      </c>
      <c r="AY154" s="19" t="s">
        <v>357</v>
      </c>
      <c r="BK154" s="151">
        <v>0</v>
      </c>
    </row>
    <row r="155" spans="2:18" s="1" customFormat="1" ht="6.75" customHeight="1"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</sheetData>
  <sheetProtection password="CC35" sheet="1" objects="1" scenarios="1" formatCells="0" formatColumns="0" formatRows="0" sort="0" autoFilter="0"/>
  <mergeCells count="134">
    <mergeCell ref="O12:P12"/>
    <mergeCell ref="O14:P14"/>
    <mergeCell ref="E15:L15"/>
    <mergeCell ref="O15:P15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7:P17"/>
    <mergeCell ref="O18:P18"/>
    <mergeCell ref="O20:P20"/>
    <mergeCell ref="O21:P21"/>
    <mergeCell ref="E24:L24"/>
    <mergeCell ref="M27:P27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F131:I131"/>
    <mergeCell ref="L131:M131"/>
    <mergeCell ref="N131:Q131"/>
    <mergeCell ref="L105:Q105"/>
    <mergeCell ref="C111:Q111"/>
    <mergeCell ref="F113:P113"/>
    <mergeCell ref="F114:P114"/>
    <mergeCell ref="M116:P116"/>
    <mergeCell ref="M118:Q118"/>
    <mergeCell ref="M119:Q119"/>
    <mergeCell ref="L135:M135"/>
    <mergeCell ref="N135:Q135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41:I141"/>
    <mergeCell ref="L141:M141"/>
    <mergeCell ref="N141:Q141"/>
    <mergeCell ref="F132:I132"/>
    <mergeCell ref="L132:M132"/>
    <mergeCell ref="N132:Q132"/>
    <mergeCell ref="F133:I133"/>
    <mergeCell ref="L133:M133"/>
    <mergeCell ref="N133:Q133"/>
    <mergeCell ref="F135:I135"/>
    <mergeCell ref="F136:I136"/>
    <mergeCell ref="F138:I138"/>
    <mergeCell ref="L138:M138"/>
    <mergeCell ref="N138:Q138"/>
    <mergeCell ref="F139:I139"/>
    <mergeCell ref="F140:I140"/>
    <mergeCell ref="L140:M140"/>
    <mergeCell ref="N140:Q140"/>
    <mergeCell ref="F150:I150"/>
    <mergeCell ref="F151:I151"/>
    <mergeCell ref="L151:M151"/>
    <mergeCell ref="N151:Q151"/>
    <mergeCell ref="F143:I143"/>
    <mergeCell ref="L143:M143"/>
    <mergeCell ref="N143:Q143"/>
    <mergeCell ref="F146:I146"/>
    <mergeCell ref="L146:M146"/>
    <mergeCell ref="N146:Q146"/>
    <mergeCell ref="N145:Q145"/>
    <mergeCell ref="F148:I148"/>
    <mergeCell ref="L148:M148"/>
    <mergeCell ref="N148:Q148"/>
    <mergeCell ref="F149:I149"/>
    <mergeCell ref="L149:M149"/>
    <mergeCell ref="N149:Q149"/>
    <mergeCell ref="F147:I147"/>
    <mergeCell ref="L147:M147"/>
    <mergeCell ref="N147:Q147"/>
    <mergeCell ref="N123:Q123"/>
    <mergeCell ref="N124:Q124"/>
    <mergeCell ref="N134:Q134"/>
    <mergeCell ref="N137:Q137"/>
    <mergeCell ref="N142:Q142"/>
    <mergeCell ref="N144:Q144"/>
    <mergeCell ref="N154:Q154"/>
    <mergeCell ref="H1:K1"/>
    <mergeCell ref="S2:AC2"/>
    <mergeCell ref="F152:I152"/>
    <mergeCell ref="L152:M152"/>
    <mergeCell ref="N152:Q152"/>
    <mergeCell ref="F153:I153"/>
    <mergeCell ref="L153:M153"/>
    <mergeCell ref="N153:Q153"/>
    <mergeCell ref="N122:Q122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PC57\knauerova</dc:creator>
  <cp:keywords/>
  <dc:description/>
  <cp:lastModifiedBy>admin</cp:lastModifiedBy>
  <dcterms:created xsi:type="dcterms:W3CDTF">2018-04-10T11:22:44Z</dcterms:created>
  <dcterms:modified xsi:type="dcterms:W3CDTF">2019-03-19T21:15:20Z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0x01010019793F12E0725D4D9024360296967E12</vt:lpwstr>
  </property>
</Properties>
</file>